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gabulas\Desktop\"/>
    </mc:Choice>
  </mc:AlternateContent>
  <xr:revisionPtr revIDLastSave="0" documentId="13_ncr:1_{F76C7930-F3EF-47B1-BAC5-B03C5CA613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1" i="1" l="1"/>
  <c r="K13" i="1" s="1"/>
  <c r="K52" i="1"/>
  <c r="D10" i="1"/>
  <c r="D9" i="1"/>
  <c r="K230" i="1"/>
  <c r="K225" i="1"/>
  <c r="K220" i="1"/>
  <c r="K195" i="1"/>
  <c r="K200" i="1"/>
  <c r="K205" i="1"/>
  <c r="K189" i="1"/>
  <c r="K215" i="1"/>
  <c r="K210" i="1"/>
  <c r="K14" i="1" l="1"/>
  <c r="K9" i="1"/>
  <c r="K8" i="1"/>
  <c r="K168" i="1" l="1"/>
  <c r="K163" i="1"/>
  <c r="K176" i="1" l="1"/>
  <c r="K175" i="1"/>
  <c r="K174" i="1"/>
  <c r="K180" i="1"/>
  <c r="K178" i="1"/>
  <c r="K181" i="1"/>
  <c r="K179" i="1"/>
  <c r="K177" i="1"/>
  <c r="D69" i="1"/>
  <c r="D70" i="1"/>
  <c r="D71" i="1"/>
  <c r="D72" i="1"/>
  <c r="D73" i="1"/>
  <c r="D74" i="1"/>
  <c r="D75" i="1"/>
  <c r="D68" i="1"/>
  <c r="AC103" i="1"/>
  <c r="AD103" i="1" s="1"/>
  <c r="Z103" i="1"/>
  <c r="AA103" i="1" s="1"/>
  <c r="Z104" i="1"/>
  <c r="AA104" i="1" s="1"/>
  <c r="W103" i="1"/>
  <c r="X103" i="1" s="1"/>
  <c r="W104" i="1"/>
  <c r="X104" i="1" s="1"/>
  <c r="W105" i="1"/>
  <c r="X105" i="1" s="1"/>
  <c r="T103" i="1"/>
  <c r="U103" i="1" s="1"/>
  <c r="T104" i="1"/>
  <c r="U104" i="1" s="1"/>
  <c r="T105" i="1"/>
  <c r="U105" i="1" s="1"/>
  <c r="T106" i="1"/>
  <c r="U106" i="1" s="1"/>
  <c r="Q103" i="1"/>
  <c r="R103" i="1" s="1"/>
  <c r="Q104" i="1"/>
  <c r="R104" i="1" s="1"/>
  <c r="Q105" i="1"/>
  <c r="R105" i="1" s="1"/>
  <c r="Q106" i="1"/>
  <c r="R106" i="1" s="1"/>
  <c r="Q107" i="1"/>
  <c r="R107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2" i="1"/>
  <c r="Q102" i="1"/>
  <c r="R102" i="1" s="1"/>
  <c r="T102" i="1"/>
  <c r="U102" i="1" s="1"/>
  <c r="W102" i="1"/>
  <c r="X102" i="1" s="1"/>
  <c r="Z102" i="1"/>
  <c r="AA102" i="1" s="1"/>
  <c r="AC102" i="1"/>
  <c r="AD102" i="1" s="1"/>
  <c r="AF102" i="1"/>
  <c r="AG102" i="1" s="1"/>
  <c r="O102" i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02" i="1"/>
  <c r="L102" i="1" s="1"/>
  <c r="AC92" i="1"/>
  <c r="AD92" i="1" s="1"/>
  <c r="Z92" i="1"/>
  <c r="AA92" i="1" s="1"/>
  <c r="Z93" i="1"/>
  <c r="AA93" i="1" s="1"/>
  <c r="W92" i="1"/>
  <c r="X92" i="1" s="1"/>
  <c r="W93" i="1"/>
  <c r="X93" i="1" s="1"/>
  <c r="W94" i="1"/>
  <c r="X94" i="1" s="1"/>
  <c r="T92" i="1"/>
  <c r="U92" i="1" s="1"/>
  <c r="T93" i="1"/>
  <c r="U93" i="1" s="1"/>
  <c r="T94" i="1"/>
  <c r="U94" i="1" s="1"/>
  <c r="T95" i="1"/>
  <c r="U95" i="1" s="1"/>
  <c r="Q92" i="1"/>
  <c r="R92" i="1" s="1"/>
  <c r="Q93" i="1"/>
  <c r="R93" i="1" s="1"/>
  <c r="Q94" i="1"/>
  <c r="R94" i="1" s="1"/>
  <c r="Q95" i="1"/>
  <c r="R95" i="1" s="1"/>
  <c r="Q96" i="1"/>
  <c r="R96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1" i="1"/>
  <c r="O91" i="1" s="1"/>
  <c r="Q91" i="1"/>
  <c r="R91" i="1" s="1"/>
  <c r="T91" i="1"/>
  <c r="U91" i="1" s="1"/>
  <c r="W91" i="1"/>
  <c r="X91" i="1" s="1"/>
  <c r="Z91" i="1"/>
  <c r="AA91" i="1" s="1"/>
  <c r="AC91" i="1"/>
  <c r="AD91" i="1" s="1"/>
  <c r="AF91" i="1"/>
  <c r="AG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1" i="1"/>
  <c r="L91" i="1" s="1"/>
  <c r="AC82" i="1"/>
  <c r="AD82" i="1" s="1"/>
  <c r="Z82" i="1"/>
  <c r="AA82" i="1" s="1"/>
  <c r="Z83" i="1"/>
  <c r="AA83" i="1" s="1"/>
  <c r="W82" i="1"/>
  <c r="X82" i="1" s="1"/>
  <c r="W83" i="1"/>
  <c r="X83" i="1" s="1"/>
  <c r="W84" i="1"/>
  <c r="X84" i="1" s="1"/>
  <c r="T82" i="1"/>
  <c r="U82" i="1" s="1"/>
  <c r="T83" i="1"/>
  <c r="U83" i="1" s="1"/>
  <c r="T84" i="1"/>
  <c r="U84" i="1" s="1"/>
  <c r="T85" i="1"/>
  <c r="U85" i="1" s="1"/>
  <c r="Q82" i="1"/>
  <c r="R82" i="1" s="1"/>
  <c r="Q83" i="1"/>
  <c r="R83" i="1" s="1"/>
  <c r="Q84" i="1"/>
  <c r="R84" i="1" s="1"/>
  <c r="Q85" i="1"/>
  <c r="R85" i="1" s="1"/>
  <c r="Q86" i="1"/>
  <c r="R86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AF81" i="1"/>
  <c r="AG81" i="1" s="1"/>
  <c r="AC81" i="1"/>
  <c r="AD81" i="1" s="1"/>
  <c r="Z81" i="1"/>
  <c r="AA81" i="1" s="1"/>
  <c r="W81" i="1"/>
  <c r="X81" i="1" s="1"/>
  <c r="T81" i="1"/>
  <c r="U81" i="1" s="1"/>
  <c r="Q81" i="1"/>
  <c r="R81" i="1" s="1"/>
  <c r="N81" i="1"/>
  <c r="O81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112" i="1"/>
  <c r="E68" i="1" l="1"/>
  <c r="H68" i="1"/>
  <c r="I68" i="1" s="1"/>
  <c r="E74" i="1"/>
  <c r="H74" i="1"/>
  <c r="I74" i="1" s="1"/>
  <c r="E72" i="1"/>
  <c r="H72" i="1"/>
  <c r="I72" i="1" s="1"/>
  <c r="E70" i="1"/>
  <c r="H70" i="1"/>
  <c r="I70" i="1" s="1"/>
  <c r="E75" i="1"/>
  <c r="H75" i="1"/>
  <c r="I75" i="1" s="1"/>
  <c r="E73" i="1"/>
  <c r="H73" i="1"/>
  <c r="I73" i="1" s="1"/>
  <c r="E71" i="1"/>
  <c r="H71" i="1"/>
  <c r="I71" i="1" s="1"/>
  <c r="E69" i="1"/>
  <c r="H69" i="1"/>
  <c r="I69" i="1" s="1"/>
  <c r="F74" i="1"/>
  <c r="G74" i="1" s="1"/>
  <c r="F72" i="1"/>
  <c r="G72" i="1" s="1"/>
  <c r="F70" i="1"/>
  <c r="G70" i="1" s="1"/>
  <c r="F68" i="1"/>
  <c r="G68" i="1" s="1"/>
  <c r="F75" i="1"/>
  <c r="G75" i="1" s="1"/>
  <c r="F73" i="1"/>
  <c r="G73" i="1" s="1"/>
  <c r="F71" i="1"/>
  <c r="G71" i="1" s="1"/>
  <c r="F69" i="1"/>
  <c r="G69" i="1" s="1"/>
  <c r="K62" i="1"/>
  <c r="K57" i="1"/>
  <c r="K56" i="1"/>
  <c r="K46" i="1" l="1"/>
  <c r="D24" i="1" s="1"/>
  <c r="K41" i="1"/>
  <c r="D25" i="1" s="1"/>
  <c r="K36" i="1"/>
  <c r="D26" i="1" s="1"/>
  <c r="K31" i="1"/>
  <c r="K3" i="1"/>
  <c r="D23" i="1" l="1"/>
  <c r="D22" i="1"/>
  <c r="D18" i="1"/>
  <c r="D21" i="1" s="1"/>
  <c r="D19" i="1"/>
  <c r="K20" i="1" l="1"/>
  <c r="D20" i="1"/>
  <c r="E20" i="1" s="1"/>
  <c r="F20" i="1" s="1"/>
  <c r="K120" i="1" l="1"/>
  <c r="K132" i="1"/>
  <c r="K131" i="1"/>
  <c r="K74" i="1"/>
  <c r="K130" i="1"/>
  <c r="K136" i="1"/>
  <c r="K137" i="1"/>
  <c r="K123" i="1"/>
  <c r="K73" i="1"/>
  <c r="K75" i="1"/>
  <c r="K69" i="1"/>
  <c r="K142" i="1"/>
  <c r="K124" i="1"/>
  <c r="K117" i="1"/>
  <c r="K133" i="1"/>
  <c r="K68" i="1"/>
  <c r="K72" i="1"/>
  <c r="K122" i="1"/>
  <c r="K143" i="1"/>
  <c r="K144" i="1"/>
  <c r="K118" i="1"/>
  <c r="K149" i="1"/>
  <c r="K135" i="1"/>
  <c r="K70" i="1"/>
  <c r="K146" i="1"/>
  <c r="K119" i="1"/>
  <c r="K147" i="1"/>
  <c r="K148" i="1"/>
  <c r="K121" i="1"/>
  <c r="K71" i="1"/>
  <c r="K134" i="1"/>
  <c r="K156" i="1" s="1"/>
  <c r="K145" i="1"/>
  <c r="K184" i="1" l="1"/>
  <c r="K154" i="1"/>
  <c r="K157" i="1"/>
  <c r="K159" i="1"/>
  <c r="K158" i="1"/>
  <c r="K152" i="1"/>
  <c r="K155" i="1"/>
  <c r="K153" i="1"/>
</calcChain>
</file>

<file path=xl/sharedStrings.xml><?xml version="1.0" encoding="utf-8"?>
<sst xmlns="http://schemas.openxmlformats.org/spreadsheetml/2006/main" count="398" uniqueCount="238">
  <si>
    <t>1 formulė</t>
  </si>
  <si>
    <t>2 formulė</t>
  </si>
  <si>
    <t>3 formulė</t>
  </si>
  <si>
    <t>4 formulė</t>
  </si>
  <si>
    <t>5 formulė</t>
  </si>
  <si>
    <t>6 formulė</t>
  </si>
  <si>
    <t>7 formulė</t>
  </si>
  <si>
    <t>8 formulė</t>
  </si>
  <si>
    <t>9 formulė</t>
  </si>
  <si>
    <t>10 formulė</t>
  </si>
  <si>
    <t>11 formulė</t>
  </si>
  <si>
    <t>12 formulė</t>
  </si>
  <si>
    <t>13 formulė</t>
  </si>
  <si>
    <t>14 formulė</t>
  </si>
  <si>
    <t>15 formulė</t>
  </si>
  <si>
    <t>16 formulė</t>
  </si>
  <si>
    <t>17 formulė</t>
  </si>
  <si>
    <t>18 formulė</t>
  </si>
  <si>
    <t>19 formulė</t>
  </si>
  <si>
    <t>20 formulė</t>
  </si>
  <si>
    <t>21 formulė</t>
  </si>
  <si>
    <t>22 formulė</t>
  </si>
  <si>
    <t>23 formulė</t>
  </si>
  <si>
    <t>24 formulė</t>
  </si>
  <si>
    <t>25 formulė</t>
  </si>
  <si>
    <t>26 formulė</t>
  </si>
  <si>
    <t>27 formulė</t>
  </si>
  <si>
    <t>28 formulė</t>
  </si>
  <si>
    <t>29 formulė</t>
  </si>
  <si>
    <t>Formulės</t>
  </si>
  <si>
    <t>Pradiniai duomenys</t>
  </si>
  <si>
    <t>m</t>
  </si>
  <si>
    <t>Rezultatai</t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</si>
  <si>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</si>
  <si>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</si>
  <si>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s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</si>
  <si>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A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</si>
  <si>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B</t>
    </r>
  </si>
  <si>
    <r>
      <rPr>
        <sz val="11"/>
        <color theme="1"/>
        <rFont val="Calibri"/>
        <family val="2"/>
        <charset val="186"/>
      </rPr>
      <t>Δ</t>
    </r>
    <r>
      <rPr>
        <sz val="11"/>
        <color theme="1"/>
        <rFont val="Calibri"/>
        <family val="2"/>
        <charset val="186"/>
        <scheme val="minor"/>
      </rPr>
      <t>x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</si>
  <si>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A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</si>
  <si>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B</t>
    </r>
  </si>
  <si>
    <r>
      <rPr>
        <sz val="11"/>
        <color theme="1"/>
        <rFont val="Calibri"/>
        <family val="2"/>
        <charset val="186"/>
      </rPr>
      <t>Δ</t>
    </r>
    <r>
      <rPr>
        <sz val="11"/>
        <color theme="1"/>
        <rFont val="Calibri"/>
        <family val="2"/>
        <charset val="186"/>
        <scheme val="minor"/>
      </rPr>
      <t>y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</si>
  <si>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xA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</si>
  <si>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xB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</si>
  <si>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Δx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</si>
  <si>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yA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</si>
  <si>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yB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</si>
  <si>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Δy</t>
    </r>
  </si>
  <si>
    <t>radianais</t>
  </si>
  <si>
    <t>laipsniais</t>
  </si>
  <si>
    <t>S</t>
  </si>
  <si>
    <t>sek</t>
  </si>
  <si>
    <t>n</t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</si>
  <si>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x1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</si>
  <si>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y1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</si>
  <si>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</si>
  <si>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2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</si>
  <si>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</si>
  <si>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</si>
  <si>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</si>
  <si>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</si>
  <si>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</si>
  <si>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</si>
  <si>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2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</si>
  <si>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</si>
  <si>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</si>
  <si>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</si>
  <si>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</si>
  <si>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</si>
  <si>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</si>
  <si>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9,1</t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</si>
  <si>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9,2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</si>
  <si>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9,3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</si>
  <si>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9,4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</si>
  <si>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9,5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</si>
  <si>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9,6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</si>
  <si>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9,7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</si>
  <si>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9,8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</si>
  <si>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</si>
  <si>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ρ</t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</si>
  <si>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 xml:space="preserve">9   </t>
    </r>
    <r>
      <rPr>
        <sz val="11"/>
        <color theme="1"/>
        <rFont val="Calibri"/>
        <family val="2"/>
        <charset val="186"/>
        <scheme val="minor"/>
      </rPr>
      <t>(x</t>
    </r>
    <r>
      <rPr>
        <vertAlign val="subscript"/>
        <sz val="11"/>
        <color theme="1"/>
        <rFont val="Calibri"/>
        <family val="2"/>
        <charset val="186"/>
        <scheme val="minor"/>
      </rPr>
      <t>n+1</t>
    </r>
    <r>
      <rPr>
        <sz val="11"/>
        <color theme="1"/>
        <rFont val="Calibri"/>
        <family val="2"/>
        <charset val="186"/>
        <scheme val="minor"/>
      </rPr>
      <t>)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</si>
  <si>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 xml:space="preserve">9   </t>
    </r>
    <r>
      <rPr>
        <sz val="11"/>
        <color theme="1"/>
        <rFont val="Calibri"/>
        <family val="2"/>
        <charset val="186"/>
        <scheme val="minor"/>
      </rPr>
      <t>(y</t>
    </r>
    <r>
      <rPr>
        <vertAlign val="subscript"/>
        <sz val="11"/>
        <color theme="1"/>
        <rFont val="Calibri"/>
        <family val="2"/>
        <charset val="186"/>
        <scheme val="minor"/>
      </rPr>
      <t>n+1</t>
    </r>
    <r>
      <rPr>
        <sz val="11"/>
        <color theme="1"/>
        <rFont val="Calibri"/>
        <family val="2"/>
        <charset val="186"/>
        <scheme val="minor"/>
      </rPr>
      <t>)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</si>
  <si>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 xml:space="preserve">1  </t>
    </r>
    <r>
      <rPr>
        <sz val="11"/>
        <color theme="1"/>
        <rFont val="Calibri"/>
        <family val="2"/>
        <charset val="186"/>
        <scheme val="minor"/>
      </rPr>
      <t>(x</t>
    </r>
    <r>
      <rPr>
        <vertAlign val="subscript"/>
        <sz val="11"/>
        <color theme="1"/>
        <rFont val="Calibri"/>
        <family val="2"/>
        <charset val="186"/>
        <scheme val="minor"/>
      </rPr>
      <t>A</t>
    </r>
    <r>
      <rPr>
        <sz val="11"/>
        <color theme="1"/>
        <rFont val="Calibri"/>
        <family val="2"/>
        <charset val="186"/>
        <scheme val="minor"/>
      </rPr>
      <t>)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</si>
  <si>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 xml:space="preserve">1  </t>
    </r>
    <r>
      <rPr>
        <sz val="11"/>
        <color theme="1"/>
        <rFont val="Calibri"/>
        <family val="2"/>
        <charset val="186"/>
        <scheme val="minor"/>
      </rPr>
      <t>(y</t>
    </r>
    <r>
      <rPr>
        <vertAlign val="subscript"/>
        <sz val="11"/>
        <color theme="1"/>
        <rFont val="Calibri"/>
        <family val="2"/>
        <charset val="186"/>
        <scheme val="minor"/>
      </rPr>
      <t>A</t>
    </r>
    <r>
      <rPr>
        <sz val="11"/>
        <color theme="1"/>
        <rFont val="Calibri"/>
        <family val="2"/>
        <charset val="186"/>
        <scheme val="minor"/>
      </rPr>
      <t>)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</si>
  <si>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2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</si>
  <si>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</si>
  <si>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</si>
  <si>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</si>
  <si>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</si>
  <si>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</si>
  <si>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</si>
  <si>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8,1</t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</si>
  <si>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7,1</t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</si>
  <si>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6,1</t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</si>
  <si>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8,2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</si>
  <si>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6,2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</si>
  <si>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7,2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</si>
  <si>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6,3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</si>
  <si>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8,3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</si>
  <si>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5,2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</si>
  <si>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4,2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</si>
  <si>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3,2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</si>
  <si>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2,1</t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</si>
  <si>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3,1</t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</si>
  <si>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4,1</t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</si>
  <si>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5,1</t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</si>
  <si>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8,4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</si>
  <si>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8,5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</si>
  <si>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8,6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</si>
  <si>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8,7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</si>
  <si>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7,3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</si>
  <si>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7,4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</si>
  <si>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7,5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</si>
  <si>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7,6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</si>
  <si>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6,4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</si>
  <si>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6,5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</si>
  <si>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5,3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</si>
  <si>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5,4</t>
    </r>
    <r>
      <rPr>
        <sz val="11"/>
        <color theme="1"/>
        <rFont val="Calibri"/>
        <family val="2"/>
        <charset val="186"/>
        <scheme val="minor"/>
      </rPr>
      <t/>
    </r>
  </si>
  <si>
    <r>
      <t>D</t>
    </r>
    <r>
      <rPr>
        <vertAlign val="subscript"/>
        <sz val="11"/>
        <color theme="1"/>
        <rFont val="Calibri"/>
        <family val="2"/>
        <charset val="186"/>
        <scheme val="minor"/>
      </rPr>
      <t>4,3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</si>
  <si>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9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</si>
  <si>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</si>
  <si>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</si>
  <si>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</si>
  <si>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</si>
  <si>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</si>
  <si>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</si>
  <si>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</si>
  <si>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/>
    </r>
  </si>
  <si>
    <t>^2</t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</si>
  <si>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</si>
  <si>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</si>
  <si>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</si>
  <si>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</si>
  <si>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</si>
  <si>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</si>
  <si>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</si>
  <si>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</si>
  <si>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</si>
  <si>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</si>
  <si>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</si>
  <si>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</si>
  <si>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</si>
  <si>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</si>
  <si>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</si>
  <si>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</si>
  <si>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</si>
  <si>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</si>
  <si>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</si>
  <si>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</si>
  <si>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</si>
  <si>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</si>
  <si>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</si>
  <si>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</si>
  <si>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</si>
  <si>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</si>
  <si>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</si>
  <si>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x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-x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</si>
  <si>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</si>
  <si>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</si>
  <si>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</si>
  <si>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</si>
  <si>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</si>
  <si>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</si>
  <si>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</si>
  <si>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1</t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</si>
  <si>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</si>
  <si>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</si>
  <si>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</si>
  <si>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</si>
  <si>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</si>
  <si>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</si>
  <si>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</si>
  <si>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</si>
  <si>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</si>
  <si>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</si>
  <si>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</si>
  <si>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</si>
  <si>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</si>
  <si>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</si>
  <si>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</si>
  <si>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</si>
  <si>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</si>
  <si>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</si>
  <si>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</si>
  <si>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</si>
  <si>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</si>
  <si>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</si>
  <si>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</si>
  <si>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</si>
  <si>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</si>
  <si>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</si>
  <si>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</si>
  <si>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y</t>
    </r>
    <r>
      <rPr>
        <vertAlign val="sub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-y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</si>
  <si>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t>α  rad</t>
  </si>
  <si>
    <t>α  laipsniais</t>
  </si>
  <si>
    <r>
      <t>m</t>
    </r>
    <r>
      <rPr>
        <vertAlign val="subscript"/>
        <sz val="11"/>
        <color theme="1"/>
        <rFont val="Calibri"/>
        <family val="2"/>
        <charset val="186"/>
      </rPr>
      <t>α</t>
    </r>
    <r>
      <rPr>
        <vertAlign val="subscript"/>
        <sz val="9.35"/>
        <color theme="1"/>
        <rFont val="Calibri"/>
        <family val="2"/>
        <charset val="186"/>
      </rPr>
      <t>8</t>
    </r>
  </si>
  <si>
    <r>
      <t>m</t>
    </r>
    <r>
      <rPr>
        <vertAlign val="subscript"/>
        <sz val="11"/>
        <color theme="1"/>
        <rFont val="Calibri"/>
        <family val="2"/>
        <charset val="186"/>
      </rPr>
      <t>α</t>
    </r>
    <r>
      <rPr>
        <vertAlign val="subscript"/>
        <sz val="9.35"/>
        <color theme="1"/>
        <rFont val="Calibri"/>
        <family val="2"/>
        <charset val="186"/>
      </rPr>
      <t>1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</si>
  <si>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</rPr>
      <t>α</t>
    </r>
    <r>
      <rPr>
        <vertAlign val="subscript"/>
        <sz val="9.35"/>
        <color theme="1"/>
        <rFont val="Calibri"/>
        <family val="2"/>
        <charset val="186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</si>
  <si>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</rPr>
      <t>α</t>
    </r>
    <r>
      <rPr>
        <vertAlign val="subscript"/>
        <sz val="9.35"/>
        <color theme="1"/>
        <rFont val="Calibri"/>
        <family val="2"/>
        <charset val="186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</si>
  <si>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</rPr>
      <t>α</t>
    </r>
    <r>
      <rPr>
        <vertAlign val="subscript"/>
        <sz val="9.35"/>
        <color theme="1"/>
        <rFont val="Calibri"/>
        <family val="2"/>
        <charset val="186"/>
      </rPr>
      <t>4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</si>
  <si>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</rPr>
      <t>α</t>
    </r>
    <r>
      <rPr>
        <vertAlign val="subscript"/>
        <sz val="9.35"/>
        <color theme="1"/>
        <rFont val="Calibri"/>
        <family val="2"/>
        <charset val="186"/>
      </rPr>
      <t>5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</si>
  <si>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</rPr>
      <t>α</t>
    </r>
    <r>
      <rPr>
        <vertAlign val="subscript"/>
        <sz val="9.35"/>
        <color theme="1"/>
        <rFont val="Calibri"/>
        <family val="2"/>
        <charset val="186"/>
      </rPr>
      <t>6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</si>
  <si>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</rPr>
      <t>α</t>
    </r>
    <r>
      <rPr>
        <vertAlign val="subscript"/>
        <sz val="9.35"/>
        <color theme="1"/>
        <rFont val="Calibri"/>
        <family val="2"/>
        <charset val="186"/>
      </rPr>
      <t>7</t>
    </r>
    <r>
      <rPr>
        <sz val="11"/>
        <color theme="1"/>
        <rFont val="Calibri"/>
        <family val="2"/>
        <charset val="186"/>
        <scheme val="minor"/>
      </rPr>
      <t/>
    </r>
  </si>
  <si>
    <t>cos α</t>
  </si>
  <si>
    <t>cos α ^2</t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</si>
  <si>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x2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</si>
  <si>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x3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</si>
  <si>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x4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</si>
  <si>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x5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</si>
  <si>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x6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</si>
  <si>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x7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</si>
  <si>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x8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</si>
  <si>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x9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</si>
  <si>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y2</t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</si>
  <si>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y3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</si>
  <si>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y4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</si>
  <si>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y5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</si>
  <si>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y6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</si>
  <si>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y7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</si>
  <si>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y8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</si>
  <si>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bscript"/>
        <sz val="11"/>
        <color theme="1"/>
        <rFont val="Calibri"/>
        <family val="2"/>
        <charset val="186"/>
        <scheme val="minor"/>
      </rPr>
      <t>y9</t>
    </r>
    <r>
      <rPr>
        <sz val="11"/>
        <color theme="1"/>
        <rFont val="Calibri"/>
        <family val="2"/>
        <charset val="186"/>
        <scheme val="minor"/>
      </rPr>
      <t/>
    </r>
  </si>
  <si>
    <t>sin α</t>
  </si>
  <si>
    <t>sin α ^2</t>
  </si>
  <si>
    <r>
      <t>f</t>
    </r>
    <r>
      <rPr>
        <vertAlign val="subscript"/>
        <sz val="11"/>
        <color theme="1"/>
        <rFont val="Calibri"/>
        <family val="2"/>
        <charset val="186"/>
      </rPr>
      <t>β</t>
    </r>
  </si>
  <si>
    <r>
      <t>m</t>
    </r>
    <r>
      <rPr>
        <vertAlign val="subscript"/>
        <sz val="11"/>
        <color theme="1"/>
        <rFont val="Calibri"/>
        <family val="2"/>
        <charset val="186"/>
      </rPr>
      <t>β</t>
    </r>
  </si>
  <si>
    <r>
      <t>m</t>
    </r>
    <r>
      <rPr>
        <vertAlign val="subscript"/>
        <sz val="11"/>
        <color theme="1"/>
        <rFont val="Calibri"/>
        <family val="2"/>
        <charset val="186"/>
      </rPr>
      <t>αp</t>
    </r>
  </si>
  <si>
    <r>
      <t>m</t>
    </r>
    <r>
      <rPr>
        <vertAlign val="subscript"/>
        <sz val="11"/>
        <color theme="1"/>
        <rFont val="Calibri"/>
        <family val="2"/>
        <charset val="186"/>
      </rPr>
      <t>αg</t>
    </r>
  </si>
  <si>
    <r>
      <t>m</t>
    </r>
    <r>
      <rPr>
        <vertAlign val="subscript"/>
        <sz val="11"/>
        <color theme="1"/>
        <rFont val="Calibri"/>
        <family val="2"/>
        <charset val="186"/>
      </rPr>
      <t>αbendr</t>
    </r>
  </si>
  <si>
    <t>laipsnis</t>
  </si>
  <si>
    <t>R</t>
  </si>
  <si>
    <t>L</t>
  </si>
  <si>
    <t>km</t>
  </si>
  <si>
    <t>30 formulė</t>
  </si>
  <si>
    <t>31 formulė</t>
  </si>
  <si>
    <t>β</t>
  </si>
  <si>
    <t>m (ėjimas per stovus)</t>
  </si>
  <si>
    <t>m (ėjimas per gaires)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</si>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</sst>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0000"/>
    <numFmt numFmtId="166" formatCode="0.00000000"/>
    <numFmt numFmtId="167" formatCode="0.000000000"/>
    <numFmt numFmtId="168" formatCode="#.00000000\°"/>
    <numFmt numFmtId="169" formatCode="0.0"/>
    <numFmt numFmtId="170" formatCode="#\°"/>
  </numFmts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vertAlign val="subscript"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2"/>
      <name val="Times New Roman"/>
      <family val="1"/>
      <charset val="186"/>
    </font>
    <font>
      <vertAlign val="superscript"/>
      <sz val="11"/>
      <color theme="1"/>
      <name val="Calibri"/>
      <family val="2"/>
      <charset val="186"/>
      <scheme val="minor"/>
    </font>
    <font>
      <vertAlign val="subscript"/>
      <sz val="11"/>
      <color theme="1"/>
      <name val="Calibri"/>
      <family val="2"/>
      <charset val="186"/>
    </font>
    <font>
      <vertAlign val="subscript"/>
      <sz val="9.35"/>
      <color theme="1"/>
      <name val="Calibri"/>
      <family val="2"/>
      <charset val="186"/>
    </font>
    <font>
      <sz val="11"/>
      <color rgb="FF0070C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sz val="11"/>
      <color rgb="FF0070C0"/>
      <name val="Calibri"/>
      <family val="2"/>
      <charset val="186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1" fillId="0" borderId="0" xfId="0" applyNumberFormat="1" applyFont="1"/>
    <xf numFmtId="0" fontId="0" fillId="0" borderId="2" xfId="0" applyBorder="1"/>
    <xf numFmtId="164" fontId="0" fillId="0" borderId="0" xfId="0" applyNumberFormat="1" applyBorder="1"/>
    <xf numFmtId="164" fontId="1" fillId="0" borderId="0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" fontId="1" fillId="0" borderId="0" xfId="0" applyNumberFormat="1" applyFont="1"/>
    <xf numFmtId="0" fontId="0" fillId="0" borderId="0" xfId="0" applyFill="1" applyBorder="1"/>
    <xf numFmtId="0" fontId="1" fillId="0" borderId="0" xfId="0" applyFont="1"/>
    <xf numFmtId="0" fontId="3" fillId="0" borderId="2" xfId="0" applyFont="1" applyBorder="1"/>
    <xf numFmtId="164" fontId="0" fillId="0" borderId="0" xfId="0" applyNumberFormat="1"/>
    <xf numFmtId="0" fontId="0" fillId="0" borderId="0" xfId="0"/>
    <xf numFmtId="164" fontId="0" fillId="0" borderId="0" xfId="0" applyNumberFormat="1"/>
    <xf numFmtId="166" fontId="0" fillId="0" borderId="0" xfId="0" applyNumberFormat="1" applyBorder="1"/>
    <xf numFmtId="0" fontId="3" fillId="0" borderId="0" xfId="0" applyFont="1" applyFill="1" applyBorder="1"/>
    <xf numFmtId="0" fontId="3" fillId="0" borderId="4" xfId="0" applyFont="1" applyFill="1" applyBorder="1"/>
    <xf numFmtId="0" fontId="8" fillId="0" borderId="0" xfId="0" applyFont="1" applyBorder="1"/>
    <xf numFmtId="0" fontId="8" fillId="0" borderId="1" xfId="0" applyFont="1" applyBorder="1"/>
    <xf numFmtId="0" fontId="8" fillId="0" borderId="0" xfId="0" applyFont="1"/>
    <xf numFmtId="164" fontId="9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0" xfId="0" applyNumberFormat="1" applyBorder="1"/>
    <xf numFmtId="2" fontId="8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11" fillId="0" borderId="0" xfId="0" applyFont="1" applyBorder="1"/>
    <xf numFmtId="0" fontId="11" fillId="0" borderId="2" xfId="0" applyFont="1" applyBorder="1"/>
    <xf numFmtId="0" fontId="11" fillId="0" borderId="4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1" xfId="0" applyFont="1" applyBorder="1"/>
    <xf numFmtId="0" fontId="11" fillId="0" borderId="3" xfId="0" applyFont="1" applyBorder="1"/>
    <xf numFmtId="0" fontId="11" fillId="0" borderId="5" xfId="0" applyFont="1" applyBorder="1"/>
    <xf numFmtId="0" fontId="13" fillId="0" borderId="0" xfId="0" applyFont="1" applyBorder="1"/>
    <xf numFmtId="164" fontId="12" fillId="0" borderId="0" xfId="0" applyNumberFormat="1" applyFont="1" applyBorder="1"/>
    <xf numFmtId="0" fontId="13" fillId="0" borderId="2" xfId="0" applyFont="1" applyBorder="1"/>
    <xf numFmtId="0" fontId="3" fillId="0" borderId="0" xfId="0" applyFont="1" applyBorder="1"/>
    <xf numFmtId="0" fontId="1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textRotation="90"/>
    </xf>
    <xf numFmtId="0" fontId="9" fillId="0" borderId="0" xfId="0" applyFont="1" applyBorder="1" applyAlignment="1">
      <alignment vertical="center" textRotation="90"/>
    </xf>
    <xf numFmtId="169" fontId="11" fillId="0" borderId="0" xfId="0" applyNumberFormat="1" applyFont="1" applyBorder="1"/>
    <xf numFmtId="167" fontId="16" fillId="0" borderId="0" xfId="0" applyNumberFormat="1" applyFont="1" applyBorder="1" applyAlignment="1">
      <alignment horizontal="center" vertical="center"/>
    </xf>
    <xf numFmtId="168" fontId="16" fillId="0" borderId="0" xfId="0" applyNumberFormat="1" applyFont="1" applyBorder="1" applyAlignment="1">
      <alignment horizontal="center" vertical="center"/>
    </xf>
    <xf numFmtId="170" fontId="16" fillId="0" borderId="0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 textRotation="90"/>
    </xf>
    <xf numFmtId="0" fontId="15" fillId="0" borderId="3" xfId="0" applyFont="1" applyBorder="1" applyAlignment="1">
      <alignment horizontal="center" vertical="center" textRotation="90"/>
    </xf>
    <xf numFmtId="0" fontId="14" fillId="0" borderId="0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center" vertical="center" textRotation="90"/>
    </xf>
    <xf numFmtId="0" fontId="14" fillId="0" borderId="9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  <xf numFmtId="0" fontId="16" fillId="0" borderId="10" xfId="0" applyFont="1" applyBorder="1"/>
    <xf numFmtId="0" fontId="16" fillId="0" borderId="0" xfId="0" applyFont="1"/>
    <xf numFmtId="0" fontId="16" fillId="0" borderId="1" xfId="0" applyFont="1" applyBorder="1"/>
    <xf numFmtId="0" fontId="16" fillId="0" borderId="0" xfId="0" applyFont="1" applyBorder="1"/>
    <xf numFmtId="0" fontId="16" fillId="0" borderId="6" xfId="0" applyFont="1" applyBorder="1"/>
    <xf numFmtId="0" fontId="16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71437</xdr:rowOff>
    </xdr:from>
    <xdr:ext cx="2977963" cy="46814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652743" y="452437"/>
              <a:ext cx="2977963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s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x</m:t>
                            </m:r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 b="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y</m:t>
                            </m:r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652743" y="452437"/>
              <a:ext cx="2977963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s=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</a:t>
              </a:r>
              <a:r>
                <a:rPr lang="lt-LT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m_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y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16</xdr:row>
      <xdr:rowOff>157162</xdr:rowOff>
    </xdr:from>
    <xdr:ext cx="4247029" cy="6868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605118" y="3272397"/>
              <a:ext cx="4247029" cy="6868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𝛼</m:t>
                            </m:r>
                          </m:e>
                          <m:sub>
                            <m: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𝐴𝐵</m:t>
                            </m:r>
                          </m:sub>
                        </m:sSub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ad>
                          <m:radPr>
                            <m:degHide m:val="on"/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radPr>
                          <m:deg/>
                          <m:e>
                            <m:func>
                              <m:func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uncPr>
                              <m:fName>
                                <m:sSup>
                                  <m:sSup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cos</m:t>
                                    </m:r>
                                  </m:e>
                                  <m:sup>
                                    <m:r>
                                      <a:rPr lang="en-US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4</m:t>
                                    </m:r>
                                  </m:sup>
                                </m:sSup>
                              </m:fName>
                              <m:e>
                                <m:sSub>
                                  <m:sSub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𝛼</m:t>
                                    </m:r>
                                  </m:e>
                                  <m:sub>
                                    <m: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𝐴𝐵</m:t>
                                    </m:r>
                                  </m:sub>
                                </m:sSub>
                              </m:e>
                            </m:func>
                            <m:d>
                              <m:d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∆</m:t>
                                    </m:r>
                                    <m:sSup>
                                      <m:sSupPr>
                                        <m:ctrlPr>
                                          <a:rPr lang="lt-LT" sz="12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r>
                                          <a:rPr lang="lt-LT" sz="12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𝑥</m:t>
                                        </m:r>
                                      </m:e>
                                      <m:sup>
                                        <m:r>
                                          <a:rPr lang="lt-LT" sz="12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den>
                                </m:f>
                                <m:sSubSup>
                                  <m:sSubSup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𝑚</m:t>
                                    </m:r>
                                  </m:e>
                                  <m:sub>
                                    <m: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∆</m:t>
                                    </m:r>
                                    <m: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𝑦</m:t>
                                    </m:r>
                                  </m:sub>
                                  <m:sup>
                                    <m: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bSup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+∆</m:t>
                                </m:r>
                                <m:sSup>
                                  <m:sSup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𝑦</m:t>
                                    </m:r>
                                  </m:e>
                                  <m:sup>
                                    <m: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f>
                                  <m:f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∆</m:t>
                                    </m:r>
                                    <m:sSup>
                                      <m:sSupPr>
                                        <m:ctrlPr>
                                          <a:rPr lang="lt-LT" sz="12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r>
                                          <a:rPr lang="lt-LT" sz="12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𝑥</m:t>
                                        </m:r>
                                      </m:e>
                                      <m:sup>
                                        <m:r>
                                          <a:rPr lang="lt-LT" sz="12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4</m:t>
                                        </m:r>
                                      </m:sup>
                                    </m:sSup>
                                  </m:den>
                                </m:f>
                                <m:sSubSup>
                                  <m:sSubSup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𝑚</m:t>
                                    </m:r>
                                  </m:e>
                                  <m:sub>
                                    <m: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∆</m:t>
                                    </m:r>
                                    <m: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𝑥</m:t>
                                    </m:r>
                                  </m:sub>
                                  <m:sup>
                                    <m: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bSup>
                              </m:e>
                            </m:d>
                          </m:e>
                        </m:rad>
                      </m:e>
                    </m:d>
                    <m:r>
                      <a:rPr lang="lt-LT" sz="1200" i="1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𝜌</m:t>
                    </m:r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605118" y="3272397"/>
              <a:ext cx="4247029" cy="6868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𝑚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𝛼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𝐴𝐵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(√(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cos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n-US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4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⁡〖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𝛼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𝐴𝐵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〗 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∆𝑥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 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𝑚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∆𝑦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2+∆𝑦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 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∆𝑥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4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 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𝑚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∆𝑥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 ))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𝜌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66674</xdr:colOff>
      <xdr:row>30</xdr:row>
      <xdr:rowOff>157162</xdr:rowOff>
    </xdr:from>
    <xdr:ext cx="1057275" cy="2802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671792" y="6690191"/>
              <a:ext cx="1057275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∆</m:t>
                    </m:r>
                    <m:r>
                      <m:rPr>
                        <m:sty m:val="p"/>
                      </m:rP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x</m:t>
                    </m:r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x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B</m:t>
                        </m:r>
                      </m:sub>
                    </m:sSub>
                    <m:r>
                      <a:rPr lang="lt-LT" sz="1200" i="1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x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A</m:t>
                        </m:r>
                      </m:sub>
                    </m:sSub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671792" y="6690191"/>
              <a:ext cx="1057275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∆x=x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B−x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A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35</xdr:row>
      <xdr:rowOff>0</xdr:rowOff>
    </xdr:from>
    <xdr:ext cx="1057275" cy="27885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609600" y="3048000"/>
              <a:ext cx="1057275" cy="2788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∆</m:t>
                    </m:r>
                    <m:r>
                      <m:rPr>
                        <m:sty m:val="p"/>
                      </m:rP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y</m:t>
                    </m:r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y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B</m:t>
                        </m:r>
                      </m:sub>
                    </m:sSub>
                    <m:r>
                      <a:rPr lang="lt-LT" sz="1200" i="1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y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A</m:t>
                        </m:r>
                      </m:sub>
                    </m:sSub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609600" y="3048000"/>
              <a:ext cx="1057275" cy="2788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∆y=y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B−y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A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605117</xdr:colOff>
      <xdr:row>40</xdr:row>
      <xdr:rowOff>0</xdr:rowOff>
    </xdr:from>
    <xdr:ext cx="1781736" cy="46814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605117" y="8572500"/>
              <a:ext cx="1781736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x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B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A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605117" y="8572500"/>
              <a:ext cx="1781736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∆x=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B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A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28574</xdr:colOff>
      <xdr:row>45</xdr:row>
      <xdr:rowOff>47625</xdr:rowOff>
    </xdr:from>
    <xdr:ext cx="2212602" cy="46814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633692" y="9639860"/>
              <a:ext cx="2212602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y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y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B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y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A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633692" y="9639860"/>
              <a:ext cx="2212602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∆y=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y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B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y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A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50</xdr:row>
      <xdr:rowOff>0</xdr:rowOff>
    </xdr:from>
    <xdr:ext cx="1893794" cy="46814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605118" y="10611971"/>
              <a:ext cx="1893794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β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r</m:t>
                            </m:r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c</m:t>
                            </m:r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605118" y="10611971"/>
              <a:ext cx="1893794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β=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r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c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55</xdr:row>
      <xdr:rowOff>0</xdr:rowOff>
    </xdr:from>
    <xdr:ext cx="1057275" cy="40857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605118" y="11564471"/>
              <a:ext cx="1057275" cy="4085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r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m:rPr>
                        <m:sty m:val="p"/>
                      </m:rP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ρ</m:t>
                    </m:r>
                    <m:f>
                      <m:f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e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r</m:t>
                            </m:r>
                          </m:sub>
                        </m:sSub>
                      </m:num>
                      <m:den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S</m:t>
                        </m:r>
                      </m:den>
                    </m:f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605118" y="11564471"/>
              <a:ext cx="1057275" cy="4085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r=ρ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e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r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S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61</xdr:row>
      <xdr:rowOff>0</xdr:rowOff>
    </xdr:from>
    <xdr:ext cx="1057275" cy="40857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605118" y="12707471"/>
              <a:ext cx="1057275" cy="4085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c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m:rPr>
                        <m:sty m:val="p"/>
                      </m:rP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ρ</m:t>
                    </m:r>
                    <m:f>
                      <m:f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e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c</m:t>
                            </m:r>
                          </m:sub>
                        </m:sSub>
                      </m:num>
                      <m:den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S</m:t>
                        </m:r>
                      </m:den>
                    </m:f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605118" y="12707471"/>
              <a:ext cx="1057275" cy="4085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c=ρ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e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c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S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√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4481</xdr:colOff>
      <xdr:row>66</xdr:row>
      <xdr:rowOff>0</xdr:rowOff>
    </xdr:from>
    <xdr:ext cx="1704975" cy="46814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609599" y="13659971"/>
              <a:ext cx="1704975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sSub>
                          <m:sSub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α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</m:t>
                            </m:r>
                          </m:sub>
                        </m:sSub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α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AB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n</m:t>
                        </m:r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β</m:t>
                            </m:r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609599" y="13659971"/>
              <a:ext cx="1704975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AB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2+nm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β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80</xdr:row>
      <xdr:rowOff>0</xdr:rowOff>
    </xdr:from>
    <xdr:ext cx="2835088" cy="32470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605118" y="16595912"/>
              <a:ext cx="2835088" cy="3247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D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n</m:t>
                        </m:r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+1,</m:t>
                        </m:r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i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x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n</m:t>
                                    </m:r>
                                    <m: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+1</m:t>
                                    </m:r>
                                  </m:sub>
                                </m:sSub>
                                <m: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x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i</m:t>
                                    </m:r>
                                  </m:sub>
                                </m:sSub>
                              </m:e>
                            </m:d>
                          </m:e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p>
                          <m:s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y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n</m:t>
                                    </m:r>
                                    <m: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+1</m:t>
                                    </m:r>
                                  </m:sub>
                                </m:sSub>
                                <m: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y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i</m:t>
                                    </m:r>
                                  </m:sub>
                                </m:sSub>
                              </m:e>
                            </m:d>
                          </m:e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605118" y="16595912"/>
              <a:ext cx="2835088" cy="3247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D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n+1,i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−x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i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y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−y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i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111</xdr:row>
      <xdr:rowOff>0</xdr:rowOff>
    </xdr:from>
    <xdr:ext cx="1949823" cy="46814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605118" y="23341853"/>
              <a:ext cx="1949823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</m:e>
                              <m:sub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y</m:t>
                                </m:r>
                              </m:e>
                              <m:sub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605118" y="23341853"/>
              <a:ext cx="1949823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1=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y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116</xdr:row>
      <xdr:rowOff>0</xdr:rowOff>
    </xdr:from>
    <xdr:ext cx="4515970" cy="8107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605118" y="24361588"/>
              <a:ext cx="4515970" cy="8107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gal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n</m:t>
                        </m:r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+1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n</m:t>
                        </m:r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s</m:t>
                            </m:r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lt-LT" sz="12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α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lt-LT" sz="12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AB</m:t>
                                    </m:r>
                                  </m:sub>
                                </m:sSub>
                              </m:sub>
                              <m:sup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num>
                          <m:den>
                            <m:sSup>
                              <m:sSup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ρ</m:t>
                                </m:r>
                              </m:e>
                              <m:sup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</m:t>
                            </m:r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+1,1</m:t>
                            </m:r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β</m:t>
                                </m:r>
                              </m:sub>
                              <m:sup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num>
                          <m:den>
                            <m:sSup>
                              <m:sSup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ρ</m:t>
                                </m:r>
                              </m:e>
                              <m:sup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  <m:nary>
                          <m:naryPr>
                            <m:chr m:val="∑"/>
                            <m:limLoc m:val="undOvr"/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i</m:t>
                            </m:r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</m:t>
                            </m:r>
                          </m:sup>
                          <m:e>
                            <m:sSubSup>
                              <m:sSubSup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D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n</m:t>
                                </m:r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+1,</m:t>
                                </m:r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i</m:t>
                                </m:r>
                              </m:sub>
                              <m:sup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e>
                        </m:nary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605118" y="24361588"/>
              <a:ext cx="4515970" cy="8107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gal=M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2+nm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s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AB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ρ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D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n+1,1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β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ρ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∑1_(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i=1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D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n+1,i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605117</xdr:colOff>
      <xdr:row>128</xdr:row>
      <xdr:rowOff>0</xdr:rowOff>
    </xdr:from>
    <xdr:ext cx="5020235" cy="7508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605117" y="26916529"/>
              <a:ext cx="5020235" cy="7508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1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sSub>
                          <m:sSub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x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</m:t>
                            </m:r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+1</m:t>
                            </m:r>
                          </m:sub>
                        </m:sSub>
                      </m:sub>
                    </m:sSub>
                    <m:r>
                      <a:rPr lang="lt-LT" sz="11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</m:e>
                              <m:sub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1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s</m:t>
                            </m:r>
                          </m:sub>
                          <m:sup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nary>
                          <m:naryPr>
                            <m:chr m:val="∑"/>
                            <m:limLoc m:val="undOvr"/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i</m:t>
                            </m:r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</m:t>
                            </m:r>
                          </m:sup>
                          <m:e>
                            <m:func>
                              <m:func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uncPr>
                              <m:fName>
                                <m:sSup>
                                  <m:sSup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cos</m:t>
                                    </m:r>
                                  </m:e>
                                  <m:sup>
                                    <m: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fName>
                              <m:e>
                                <m:sSub>
                                  <m:sSub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α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i</m:t>
                                    </m:r>
                                  </m:sub>
                                </m:sSub>
                              </m:e>
                            </m:func>
                          </m:e>
                        </m:nary>
                        <m:r>
                          <a:rPr lang="lt-LT" sz="11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α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AB</m:t>
                                    </m:r>
                                  </m:sub>
                                </m:sSub>
                              </m:sub>
                              <m:sup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num>
                          <m:den>
                            <m:sSup>
                              <m:sSup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ρ</m:t>
                                </m:r>
                              </m:e>
                              <m:sup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  <m:sSup>
                          <m:sSup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y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n</m:t>
                                    </m:r>
                                    <m: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+1</m:t>
                                    </m:r>
                                  </m:sub>
                                </m:sSub>
                                <m: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y</m:t>
                                    </m:r>
                                  </m:e>
                                  <m:sub>
                                    <m: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sub>
                                </m:sSub>
                              </m:e>
                            </m:d>
                          </m:e>
                          <m:sup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lt-LT" sz="11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β</m:t>
                                </m:r>
                              </m:sub>
                              <m:sup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num>
                          <m:den>
                            <m:sSup>
                              <m:sSup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ρ</m:t>
                                </m:r>
                              </m:e>
                              <m:sup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  <m:nary>
                          <m:naryPr>
                            <m:chr m:val="∑"/>
                            <m:limLoc m:val="undOvr"/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i</m:t>
                            </m:r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</m:t>
                            </m:r>
                          </m:sup>
                          <m:e>
                            <m:sSup>
                              <m:sSup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lt-LT" sz="11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lt-LT" sz="11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y</m:t>
                                        </m:r>
                                      </m:e>
                                      <m:sub>
                                        <m:r>
                                          <m:rPr>
                                            <m:sty m:val="p"/>
                                          </m:rPr>
                                          <a:rPr lang="lt-LT" sz="11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n</m:t>
                                        </m:r>
                                        <m:r>
                                          <a:rPr lang="lt-LT" sz="11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+1</m:t>
                                        </m:r>
                                      </m:sub>
                                    </m:sSub>
                                    <m: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lt-LT" sz="11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lt-LT" sz="11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y</m:t>
                                        </m:r>
                                      </m:e>
                                      <m:sub>
                                        <m:r>
                                          <m:rPr>
                                            <m:sty m:val="p"/>
                                          </m:rPr>
                                          <a:rPr lang="lt-LT" sz="11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i</m:t>
                                        </m:r>
                                      </m:sub>
                                    </m:sSub>
                                  </m:e>
                                </m:d>
                              </m:e>
                              <m:sup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e>
                    </m:rad>
                  </m:oMath>
                </m:oMathPara>
              </a14:m>
              <a:endParaRPr lang="lt-LT" sz="11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605117" y="26916529"/>
              <a:ext cx="5020235" cy="7508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 )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=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2+m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s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∑1_(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i=1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cos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⁡〖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i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〗 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+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AB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ρ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y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−y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β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ρ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∑1_(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i=1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y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−y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i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140</xdr:row>
      <xdr:rowOff>0</xdr:rowOff>
    </xdr:from>
    <xdr:ext cx="4829735" cy="7288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605118" y="29471471"/>
              <a:ext cx="4829735" cy="7288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1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sSub>
                          <m:sSub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y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</m:t>
                            </m:r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+1</m:t>
                            </m:r>
                          </m:sub>
                        </m:sSub>
                      </m:sub>
                    </m:sSub>
                    <m:r>
                      <a:rPr lang="lt-LT" sz="11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y</m:t>
                                </m:r>
                              </m:e>
                              <m:sub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1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s</m:t>
                            </m:r>
                          </m:sub>
                          <m:sup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nary>
                          <m:naryPr>
                            <m:chr m:val="∑"/>
                            <m:limLoc m:val="undOvr"/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i</m:t>
                            </m:r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</m:t>
                            </m:r>
                          </m:sup>
                          <m:e>
                            <m:func>
                              <m:func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uncPr>
                              <m:fName>
                                <m:sSup>
                                  <m:sSup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sin</m:t>
                                    </m:r>
                                  </m:e>
                                  <m:sup>
                                    <m: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fName>
                              <m:e>
                                <m:sSub>
                                  <m:sSub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α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i</m:t>
                                    </m:r>
                                  </m:sub>
                                </m:sSub>
                              </m:e>
                            </m:func>
                          </m:e>
                        </m:nary>
                        <m:r>
                          <a:rPr lang="lt-LT" sz="11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α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AB</m:t>
                                    </m:r>
                                  </m:sub>
                                </m:sSub>
                              </m:sub>
                              <m:sup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num>
                          <m:den>
                            <m:sSup>
                              <m:sSup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ρ</m:t>
                                </m:r>
                              </m:e>
                              <m:sup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  <m:sSup>
                          <m:sSup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x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n</m:t>
                                    </m:r>
                                    <m: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+1</m:t>
                                    </m:r>
                                  </m:sub>
                                </m:sSub>
                                <m: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x</m:t>
                                    </m:r>
                                  </m:e>
                                  <m:sub>
                                    <m:r>
                                      <a:rPr lang="lt-LT" sz="110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sub>
                                </m:sSub>
                              </m:e>
                            </m:d>
                          </m:e>
                          <m:sup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lt-LT" sz="11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β</m:t>
                                </m:r>
                              </m:sub>
                              <m:sup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num>
                          <m:den>
                            <m:sSup>
                              <m:sSup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ρ</m:t>
                                </m:r>
                              </m:e>
                              <m:sup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  <m:nary>
                          <m:naryPr>
                            <m:chr m:val="∑"/>
                            <m:limLoc m:val="undOvr"/>
                            <m:ctrlPr>
                              <a:rPr lang="lt-LT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i</m:t>
                            </m:r>
                            <m: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</m:t>
                            </m:r>
                          </m:sup>
                          <m:e>
                            <m:sSup>
                              <m:sSupPr>
                                <m:ctrlPr>
                                  <a:rPr lang="lt-LT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lt-LT" sz="11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lt-LT" sz="11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x</m:t>
                                        </m:r>
                                      </m:e>
                                      <m:sub>
                                        <m:r>
                                          <m:rPr>
                                            <m:sty m:val="p"/>
                                          </m:rPr>
                                          <a:rPr lang="lt-LT" sz="11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n</m:t>
                                        </m:r>
                                        <m:r>
                                          <a:rPr lang="lt-LT" sz="11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+1</m:t>
                                        </m:r>
                                      </m:sub>
                                    </m:sSub>
                                    <m:r>
                                      <a:rPr lang="lt-LT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lt-LT" sz="11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lt-LT" sz="11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x</m:t>
                                        </m:r>
                                      </m:e>
                                      <m:sub>
                                        <m:r>
                                          <m:rPr>
                                            <m:sty m:val="p"/>
                                          </m:rPr>
                                          <a:rPr lang="lt-LT" sz="110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i</m:t>
                                        </m:r>
                                      </m:sub>
                                    </m:sSub>
                                  </m:e>
                                </m:d>
                              </m:e>
                              <m:sup>
                                <m:r>
                                  <a:rPr lang="lt-LT" sz="11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e>
                    </m:rad>
                  </m:oMath>
                </m:oMathPara>
              </a14:m>
              <a:endParaRPr lang="lt-LT" sz="11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605118" y="29471471"/>
              <a:ext cx="4829735" cy="7288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y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 )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=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y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2+m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s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∑1_(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i=1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sin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⁡〖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i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〗 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+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AB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ρ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−x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β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ρ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∑1_(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i=1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−x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i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)^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151</xdr:row>
      <xdr:rowOff>0</xdr:rowOff>
    </xdr:from>
    <xdr:ext cx="3115235" cy="46814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605118" y="31835912"/>
              <a:ext cx="3115235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gal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n</m:t>
                        </m:r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+1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n</m:t>
                                </m:r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y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n</m:t>
                                </m:r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605118" y="31835912"/>
              <a:ext cx="3115235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gal=M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y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n+1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162</xdr:row>
      <xdr:rowOff>0</xdr:rowOff>
    </xdr:from>
    <xdr:ext cx="1267239" cy="63799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605118" y="34211559"/>
              <a:ext cx="1267239" cy="637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β</m:t>
                        </m:r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f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β</m:t>
                                </m:r>
                              </m:sub>
                              <m:sup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num>
                          <m:den>
                            <m:sSup>
                              <m:sSup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n</m:t>
                                </m:r>
                              </m:e>
                              <m:sup>
                                <m: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605118" y="34211559"/>
              <a:ext cx="1267239" cy="637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β=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f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β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3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605117</xdr:colOff>
      <xdr:row>167</xdr:row>
      <xdr:rowOff>0</xdr:rowOff>
    </xdr:from>
    <xdr:ext cx="2162735" cy="48878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605117" y="35197676"/>
              <a:ext cx="2162735" cy="488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sSub>
                          <m:sSub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α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bendr</m:t>
                            </m:r>
                          </m:sub>
                        </m:sSub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α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p</m:t>
                                </m:r>
                              </m:sub>
                            </m:sSub>
                          </m:sub>
                        </m:sSub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>
                          <m:sSub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α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g</m:t>
                                </m:r>
                              </m:sub>
                            </m:sSub>
                          </m:sub>
                        </m:sSub>
                      </m:num>
                      <m:den>
                        <m: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  <m:rad>
                          <m:radPr>
                            <m:degHide m:val="on"/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radPr>
                          <m:deg/>
                          <m:e>
                            <m: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e>
                        </m:rad>
                      </m:den>
                    </m:f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605117" y="35197676"/>
              <a:ext cx="2162735" cy="488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bendr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p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+m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g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))/(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605116</xdr:colOff>
      <xdr:row>172</xdr:row>
      <xdr:rowOff>0</xdr:rowOff>
    </xdr:from>
    <xdr:ext cx="2185147" cy="46814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605116" y="36217412"/>
              <a:ext cx="2185147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sSub>
                          <m:sSub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α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n</m:t>
                            </m:r>
                          </m:sub>
                        </m:sSub>
                      </m:sub>
                    </m:sSub>
                    <m:r>
                      <a:rPr lang="lt-LT" sz="1200">
                        <a:solidFill>
                          <a:sysClr val="windowText" lastClr="000000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ad>
                      <m:radPr>
                        <m:degHide m:val="on"/>
                        <m:ctrlPr>
                          <a:rPr lang="lt-LT" sz="12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sSub>
                              <m:sSubPr>
                                <m:ctrlPr>
                                  <a:rPr lang="lt-LT" sz="12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α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lt-LT" sz="120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bendr</m:t>
                                </m:r>
                              </m:sub>
                            </m:sSub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lt-LT" sz="1200">
                            <a:solidFill>
                              <a:sysClr val="windowText" lastClr="00000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n</m:t>
                        </m:r>
                        <m:sSubSup>
                          <m:sSubSupPr>
                            <m:ctrlPr>
                              <a:rPr lang="lt-LT" sz="12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β</m:t>
                            </m:r>
                          </m:sub>
                          <m:sup>
                            <m:r>
                              <a:rPr lang="lt-LT" sz="120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605116" y="36217412"/>
              <a:ext cx="2185147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n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=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α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bendr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2+nm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β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lt-LT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lt-LT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2</xdr:col>
      <xdr:colOff>23192</xdr:colOff>
      <xdr:row>16</xdr:row>
      <xdr:rowOff>143288</xdr:rowOff>
    </xdr:from>
    <xdr:ext cx="606287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6110909" y="1369114"/>
              <a:ext cx="60628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𝛼</m:t>
                        </m:r>
                      </m:e>
                      <m:sub>
                        <m: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𝐴𝐵</m:t>
                        </m:r>
                      </m:sub>
                    </m:sSub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6110909" y="1369114"/>
              <a:ext cx="60628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𝛼_𝐴𝐵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2</xdr:col>
      <xdr:colOff>43071</xdr:colOff>
      <xdr:row>17</xdr:row>
      <xdr:rowOff>163166</xdr:rowOff>
    </xdr:from>
    <xdr:ext cx="606287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Box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6130788" y="1579492"/>
              <a:ext cx="60628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𝛼</m:t>
                        </m:r>
                      </m:e>
                      <m:sub>
                        <m: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𝐴𝐵</m:t>
                        </m:r>
                      </m:sub>
                    </m:sSub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40" name="TextBox 39"/>
            <xdr:cNvSpPr txBox="1"/>
          </xdr:nvSpPr>
          <xdr:spPr>
            <a:xfrm>
              <a:off x="6130788" y="1579492"/>
              <a:ext cx="60628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𝛼_𝐴𝐵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1</xdr:col>
      <xdr:colOff>4860234</xdr:colOff>
      <xdr:row>20</xdr:row>
      <xdr:rowOff>2484</xdr:rowOff>
    </xdr:from>
    <xdr:ext cx="705679" cy="2294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6086060" y="1816375"/>
              <a:ext cx="705679" cy="2294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sSup>
                          <m:sSupPr>
                            <m:ctrlPr>
                              <a:rPr lang="lt-L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lt-LT" sz="110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cos</m:t>
                            </m:r>
                          </m:e>
                          <m:sup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p>
                        </m:sSup>
                      </m:fName>
                      <m:e>
                        <m:sSub>
                          <m:sSubPr>
                            <m:ctrlPr>
                              <a:rPr lang="lt-L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lt-L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𝛼</m:t>
                            </m:r>
                          </m:e>
                          <m:sub>
                            <m:r>
                              <a:rPr lang="lt-L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𝐴𝐵</m:t>
                            </m:r>
                          </m:sub>
                        </m:sSub>
                      </m:e>
                    </m:func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6086060" y="1816375"/>
              <a:ext cx="705679" cy="2294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cos^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4</a:t>
              </a:r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⁡〖𝛼_𝐴𝐵 〗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1</xdr:col>
      <xdr:colOff>4860235</xdr:colOff>
      <xdr:row>21</xdr:row>
      <xdr:rowOff>10766</xdr:rowOff>
    </xdr:from>
    <xdr:ext cx="914400" cy="2719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6086061" y="2114549"/>
              <a:ext cx="914400" cy="2719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t-LT" sz="11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∆</m:t>
                    </m:r>
                    <m:sSup>
                      <m:sSup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𝑥</m:t>
                        </m:r>
                      </m:e>
                      <m:sup>
                        <m:r>
                          <a:rPr lang="lt-LT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6086061" y="2114549"/>
              <a:ext cx="914400" cy="2719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∆𝑥^2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2</xdr:col>
      <xdr:colOff>9939</xdr:colOff>
      <xdr:row>22</xdr:row>
      <xdr:rowOff>5797</xdr:rowOff>
    </xdr:from>
    <xdr:ext cx="914400" cy="2719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Box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6097656" y="2382906"/>
              <a:ext cx="914400" cy="2719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t-LT" sz="11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∆</m:t>
                    </m:r>
                    <m:sSup>
                      <m:sSup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𝑥</m:t>
                        </m:r>
                      </m:e>
                      <m:sup>
                        <m: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4</m:t>
                        </m:r>
                      </m:sup>
                    </m:sSup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41" name="TextBox 40"/>
            <xdr:cNvSpPr txBox="1"/>
          </xdr:nvSpPr>
          <xdr:spPr>
            <a:xfrm>
              <a:off x="6097656" y="2382906"/>
              <a:ext cx="914400" cy="2719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∆𝑥^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4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2</xdr:col>
      <xdr:colOff>9939</xdr:colOff>
      <xdr:row>23</xdr:row>
      <xdr:rowOff>270841</xdr:rowOff>
    </xdr:from>
    <xdr:ext cx="887896" cy="2791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Box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/>
          </xdr:nvSpPr>
          <xdr:spPr>
            <a:xfrm>
              <a:off x="6097656" y="2921276"/>
              <a:ext cx="887896" cy="279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e>
                      <m:sub>
                        <m:r>
                          <a:rPr lang="lt-LT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∆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𝑦</m:t>
                        </m:r>
                      </m:sub>
                      <m:sup>
                        <m:r>
                          <a:rPr lang="lt-LT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42" name="TextBox 41"/>
            <xdr:cNvSpPr txBox="1"/>
          </xdr:nvSpPr>
          <xdr:spPr>
            <a:xfrm>
              <a:off x="6097656" y="2921276"/>
              <a:ext cx="887896" cy="279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𝑚_∆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</a:t>
              </a:r>
              <a:r>
                <a:rPr lang="lt-L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1</xdr:col>
      <xdr:colOff>4844697</xdr:colOff>
      <xdr:row>23</xdr:row>
      <xdr:rowOff>8082</xdr:rowOff>
    </xdr:from>
    <xdr:ext cx="887896" cy="2791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Box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/>
          </xdr:nvSpPr>
          <xdr:spPr>
            <a:xfrm>
              <a:off x="6066525" y="2655375"/>
              <a:ext cx="887896" cy="279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e>
                      <m:sub>
                        <m:r>
                          <a:rPr lang="lt-LT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∆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𝑥</m:t>
                        </m:r>
                      </m:sub>
                      <m:sup>
                        <m:r>
                          <a:rPr lang="lt-LT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43" name="TextBox 42"/>
            <xdr:cNvSpPr txBox="1"/>
          </xdr:nvSpPr>
          <xdr:spPr>
            <a:xfrm>
              <a:off x="6066525" y="2655375"/>
              <a:ext cx="887896" cy="279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𝑚_∆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𝑥</a:t>
              </a:r>
              <a:r>
                <a:rPr lang="lt-L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2</xdr:col>
      <xdr:colOff>9939</xdr:colOff>
      <xdr:row>25</xdr:row>
      <xdr:rowOff>14079</xdr:rowOff>
    </xdr:from>
    <xdr:ext cx="914400" cy="2719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Box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/>
          </xdr:nvSpPr>
          <xdr:spPr>
            <a:xfrm>
              <a:off x="6097656" y="3211166"/>
              <a:ext cx="914400" cy="2719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t-LT" sz="11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∆</m:t>
                    </m:r>
                    <m:sSup>
                      <m:sSup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𝑦</m:t>
                        </m:r>
                      </m:e>
                      <m:sup>
                        <m:r>
                          <a:rPr lang="lt-LT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44" name="TextBox 43"/>
            <xdr:cNvSpPr txBox="1"/>
          </xdr:nvSpPr>
          <xdr:spPr>
            <a:xfrm>
              <a:off x="6097656" y="3211166"/>
              <a:ext cx="914400" cy="2719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</a:t>
              </a:r>
              <a:r>
                <a:rPr lang="lt-L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2</xdr:col>
      <xdr:colOff>2627</xdr:colOff>
      <xdr:row>25</xdr:row>
      <xdr:rowOff>288377</xdr:rowOff>
    </xdr:from>
    <xdr:ext cx="864477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Box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 txBox="1"/>
          </xdr:nvSpPr>
          <xdr:spPr>
            <a:xfrm>
              <a:off x="6085489" y="3487463"/>
              <a:ext cx="86447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t-LT" sz="11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𝜌</m:t>
                    </m:r>
                  </m:oMath>
                </m:oMathPara>
              </a14:m>
              <a:endParaRPr lang="lt-LT">
                <a:effectLst/>
              </a:endParaRPr>
            </a:p>
          </xdr:txBody>
        </xdr:sp>
      </mc:Choice>
      <mc:Fallback xmlns="">
        <xdr:sp macro="" textlink="">
          <xdr:nvSpPr>
            <xdr:cNvPr id="45" name="TextBox 44"/>
            <xdr:cNvSpPr txBox="1"/>
          </xdr:nvSpPr>
          <xdr:spPr>
            <a:xfrm>
              <a:off x="6085489" y="3487463"/>
              <a:ext cx="86447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𝜌</a:t>
              </a:r>
              <a:endParaRPr lang="lt-LT">
                <a:effectLst/>
              </a:endParaRPr>
            </a:p>
          </xdr:txBody>
        </xdr:sp>
      </mc:Fallback>
    </mc:AlternateContent>
    <xdr:clientData/>
  </xdr:oneCellAnchor>
  <xdr:oneCellAnchor>
    <xdr:from>
      <xdr:col>8</xdr:col>
      <xdr:colOff>603032</xdr:colOff>
      <xdr:row>18</xdr:row>
      <xdr:rowOff>157162</xdr:rowOff>
    </xdr:from>
    <xdr:ext cx="618796" cy="3814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 txBox="1"/>
          </xdr:nvSpPr>
          <xdr:spPr>
            <a:xfrm>
              <a:off x="9950670" y="1766559"/>
              <a:ext cx="618796" cy="381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lt-L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lt-L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𝛼</m:t>
                            </m:r>
                          </m:e>
                          <m:sub>
                            <m:r>
                              <a:rPr lang="lt-L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𝐴𝐵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46" name="TextBox 45"/>
            <xdr:cNvSpPr txBox="1"/>
          </xdr:nvSpPr>
          <xdr:spPr>
            <a:xfrm>
              <a:off x="9950670" y="1766559"/>
              <a:ext cx="618796" cy="381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lt-LT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𝑚_(𝛼_𝐴𝐵 )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1</xdr:col>
      <xdr:colOff>4829175</xdr:colOff>
      <xdr:row>54</xdr:row>
      <xdr:rowOff>138112</xdr:rowOff>
    </xdr:from>
    <xdr:ext cx="84772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 txBox="1"/>
          </xdr:nvSpPr>
          <xdr:spPr>
            <a:xfrm>
              <a:off x="6048375" y="9415462"/>
              <a:ext cx="8477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lt-LT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e</m:t>
                      </m:r>
                    </m:e>
                    <m:sub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r</m:t>
                      </m:r>
                    </m:sub>
                  </m:sSub>
                </m:oMath>
              </a14:m>
              <a:r>
                <a:rPr lang="lt-LT" sz="1100"/>
                <a:t>  trikojis</a:t>
              </a:r>
            </a:p>
          </xdr:txBody>
        </xdr:sp>
      </mc:Choice>
      <mc:Fallback xmlns="">
        <xdr:sp macro="" textlink="">
          <xdr:nvSpPr>
            <xdr:cNvPr id="47" name="TextBox 46"/>
            <xdr:cNvSpPr txBox="1"/>
          </xdr:nvSpPr>
          <xdr:spPr>
            <a:xfrm>
              <a:off x="6048375" y="9415462"/>
              <a:ext cx="8477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e_r</a:t>
              </a:r>
              <a:r>
                <a:rPr lang="lt-LT" sz="1100"/>
                <a:t>  trikojis</a:t>
              </a:r>
            </a:p>
          </xdr:txBody>
        </xdr:sp>
      </mc:Fallback>
    </mc:AlternateContent>
    <xdr:clientData/>
  </xdr:oneCellAnchor>
  <xdr:oneCellAnchor>
    <xdr:from>
      <xdr:col>2</xdr:col>
      <xdr:colOff>38100</xdr:colOff>
      <xdr:row>55</xdr:row>
      <xdr:rowOff>147637</xdr:rowOff>
    </xdr:from>
    <xdr:ext cx="84772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Box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 txBox="1"/>
          </xdr:nvSpPr>
          <xdr:spPr>
            <a:xfrm>
              <a:off x="6115050" y="9615487"/>
              <a:ext cx="8477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lt-LT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e</m:t>
                      </m:r>
                    </m:e>
                    <m:sub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r</m:t>
                      </m:r>
                    </m:sub>
                  </m:sSub>
                </m:oMath>
              </a14:m>
              <a:r>
                <a:rPr lang="lt-LT" sz="1100"/>
                <a:t>  gairė</a:t>
              </a:r>
            </a:p>
          </xdr:txBody>
        </xdr:sp>
      </mc:Choice>
      <mc:Fallback xmlns="">
        <xdr:sp macro="" textlink="">
          <xdr:nvSpPr>
            <xdr:cNvPr id="48" name="TextBox 47"/>
            <xdr:cNvSpPr txBox="1"/>
          </xdr:nvSpPr>
          <xdr:spPr>
            <a:xfrm>
              <a:off x="6115050" y="9615487"/>
              <a:ext cx="8477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e_r</a:t>
              </a:r>
              <a:r>
                <a:rPr lang="lt-LT" sz="1100"/>
                <a:t>  gairė</a:t>
              </a:r>
            </a:p>
          </xdr:txBody>
        </xdr:sp>
      </mc:Fallback>
    </mc:AlternateContent>
    <xdr:clientData/>
  </xdr:oneCellAnchor>
  <xdr:oneCellAnchor>
    <xdr:from>
      <xdr:col>1</xdr:col>
      <xdr:colOff>4847239</xdr:colOff>
      <xdr:row>57</xdr:row>
      <xdr:rowOff>153713</xdr:rowOff>
    </xdr:from>
    <xdr:ext cx="864477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Box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 txBox="1"/>
          </xdr:nvSpPr>
          <xdr:spPr>
            <a:xfrm>
              <a:off x="6066439" y="10002563"/>
              <a:ext cx="86447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t-LT" sz="11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𝜌</m:t>
                    </m:r>
                  </m:oMath>
                </m:oMathPara>
              </a14:m>
              <a:endParaRPr lang="lt-LT">
                <a:effectLst/>
              </a:endParaRPr>
            </a:p>
          </xdr:txBody>
        </xdr:sp>
      </mc:Choice>
      <mc:Fallback xmlns="">
        <xdr:sp macro="" textlink="">
          <xdr:nvSpPr>
            <xdr:cNvPr id="49" name="TextBox 48"/>
            <xdr:cNvSpPr txBox="1"/>
          </xdr:nvSpPr>
          <xdr:spPr>
            <a:xfrm>
              <a:off x="6066439" y="10002563"/>
              <a:ext cx="86447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𝜌</a:t>
              </a:r>
              <a:endParaRPr lang="lt-LT">
                <a:effectLst/>
              </a:endParaRPr>
            </a:p>
          </xdr:txBody>
        </xdr:sp>
      </mc:Fallback>
    </mc:AlternateContent>
    <xdr:clientData/>
  </xdr:oneCellAnchor>
  <xdr:oneCellAnchor>
    <xdr:from>
      <xdr:col>9</xdr:col>
      <xdr:colOff>52668</xdr:colOff>
      <xdr:row>54</xdr:row>
      <xdr:rowOff>152400</xdr:rowOff>
    </xdr:from>
    <xdr:ext cx="10572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TextBox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 txBox="1"/>
          </xdr:nvSpPr>
          <xdr:spPr>
            <a:xfrm>
              <a:off x="10006293" y="9429750"/>
              <a:ext cx="10572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lt-LT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m</m:t>
                      </m:r>
                    </m:e>
                    <m:sub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r</m:t>
                      </m:r>
                    </m:sub>
                  </m:sSub>
                </m:oMath>
              </a14:m>
              <a:r>
                <a:rPr lang="lt-LT" sz="1100"/>
                <a:t> trikojis</a:t>
              </a:r>
            </a:p>
          </xdr:txBody>
        </xdr:sp>
      </mc:Choice>
      <mc:Fallback xmlns="">
        <xdr:sp macro="" textlink="">
          <xdr:nvSpPr>
            <xdr:cNvPr id="50" name="TextBox 49"/>
            <xdr:cNvSpPr txBox="1"/>
          </xdr:nvSpPr>
          <xdr:spPr>
            <a:xfrm>
              <a:off x="10006293" y="9429750"/>
              <a:ext cx="10572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m_r</a:t>
              </a:r>
              <a:r>
                <a:rPr lang="lt-LT" sz="1100"/>
                <a:t> trikojis</a:t>
              </a:r>
            </a:p>
          </xdr:txBody>
        </xdr:sp>
      </mc:Fallback>
    </mc:AlternateContent>
    <xdr:clientData/>
  </xdr:oneCellAnchor>
  <xdr:oneCellAnchor>
    <xdr:from>
      <xdr:col>9</xdr:col>
      <xdr:colOff>71718</xdr:colOff>
      <xdr:row>55</xdr:row>
      <xdr:rowOff>171450</xdr:rowOff>
    </xdr:from>
    <xdr:ext cx="10572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Box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 txBox="1"/>
          </xdr:nvSpPr>
          <xdr:spPr>
            <a:xfrm>
              <a:off x="10025343" y="9639300"/>
              <a:ext cx="10572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lt-LT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m</m:t>
                      </m:r>
                    </m:e>
                    <m:sub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r</m:t>
                      </m:r>
                    </m:sub>
                  </m:sSub>
                </m:oMath>
              </a14:m>
              <a:r>
                <a:rPr lang="lt-LT" sz="1100"/>
                <a:t> gairė</a:t>
              </a:r>
            </a:p>
          </xdr:txBody>
        </xdr:sp>
      </mc:Choice>
      <mc:Fallback xmlns="">
        <xdr:sp macro="" textlink="">
          <xdr:nvSpPr>
            <xdr:cNvPr id="51" name="TextBox 50"/>
            <xdr:cNvSpPr txBox="1"/>
          </xdr:nvSpPr>
          <xdr:spPr>
            <a:xfrm>
              <a:off x="10025343" y="9639300"/>
              <a:ext cx="10572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m_r</a:t>
              </a:r>
              <a:r>
                <a:rPr lang="lt-LT" sz="1100"/>
                <a:t> gairė</a:t>
              </a:r>
            </a:p>
          </xdr:txBody>
        </xdr:sp>
      </mc:Fallback>
    </mc:AlternateContent>
    <xdr:clientData/>
  </xdr:oneCellAnchor>
  <xdr:oneCellAnchor>
    <xdr:from>
      <xdr:col>1</xdr:col>
      <xdr:colOff>4800600</xdr:colOff>
      <xdr:row>60</xdr:row>
      <xdr:rowOff>152400</xdr:rowOff>
    </xdr:from>
    <xdr:ext cx="84772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Box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 txBox="1"/>
          </xdr:nvSpPr>
          <xdr:spPr>
            <a:xfrm>
              <a:off x="6019800" y="10572750"/>
              <a:ext cx="8477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e</m:t>
                        </m:r>
                      </m:e>
                      <m:sub>
                        <m:r>
                          <a:rPr lang="lt-L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53" name="TextBox 52"/>
            <xdr:cNvSpPr txBox="1"/>
          </xdr:nvSpPr>
          <xdr:spPr>
            <a:xfrm>
              <a:off x="6019800" y="10572750"/>
              <a:ext cx="8477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e_</a:t>
              </a:r>
              <a:r>
                <a:rPr lang="lt-L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𝑐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1</xdr:col>
      <xdr:colOff>4856764</xdr:colOff>
      <xdr:row>62</xdr:row>
      <xdr:rowOff>172763</xdr:rowOff>
    </xdr:from>
    <xdr:ext cx="864477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TextBox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6075964" y="10974113"/>
              <a:ext cx="86447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t-LT" sz="11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𝜌</m:t>
                    </m:r>
                  </m:oMath>
                </m:oMathPara>
              </a14:m>
              <a:endParaRPr lang="lt-LT">
                <a:effectLst/>
              </a:endParaRPr>
            </a:p>
          </xdr:txBody>
        </xdr:sp>
      </mc:Choice>
      <mc:Fallback xmlns="">
        <xdr:sp macro="" textlink="">
          <xdr:nvSpPr>
            <xdr:cNvPr id="54" name="TextBox 53"/>
            <xdr:cNvSpPr txBox="1"/>
          </xdr:nvSpPr>
          <xdr:spPr>
            <a:xfrm>
              <a:off x="6075964" y="10974113"/>
              <a:ext cx="86447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lt-LT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𝜌</a:t>
              </a:r>
              <a:endParaRPr lang="lt-LT">
                <a:effectLst/>
              </a:endParaRPr>
            </a:p>
          </xdr:txBody>
        </xdr:sp>
      </mc:Fallback>
    </mc:AlternateContent>
    <xdr:clientData/>
  </xdr:oneCellAnchor>
  <xdr:oneCellAnchor>
    <xdr:from>
      <xdr:col>8</xdr:col>
      <xdr:colOff>600075</xdr:colOff>
      <xdr:row>60</xdr:row>
      <xdr:rowOff>161925</xdr:rowOff>
    </xdr:from>
    <xdr:ext cx="10572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Box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 txBox="1"/>
          </xdr:nvSpPr>
          <xdr:spPr>
            <a:xfrm>
              <a:off x="9944100" y="10582275"/>
              <a:ext cx="10572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lt-LT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c</m:t>
                        </m:r>
                      </m:sub>
                    </m:sSub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55" name="TextBox 54"/>
            <xdr:cNvSpPr txBox="1"/>
          </xdr:nvSpPr>
          <xdr:spPr>
            <a:xfrm>
              <a:off x="9944100" y="10582275"/>
              <a:ext cx="10572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m_c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1</xdr:col>
      <xdr:colOff>4800600</xdr:colOff>
      <xdr:row>49</xdr:row>
      <xdr:rowOff>152400</xdr:rowOff>
    </xdr:from>
    <xdr:ext cx="10572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Box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 txBox="1"/>
          </xdr:nvSpPr>
          <xdr:spPr>
            <a:xfrm>
              <a:off x="6019800" y="8477250"/>
              <a:ext cx="10572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lt-LT" sz="11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m</m:t>
                        </m:r>
                      </m:e>
                      <m:sub>
                        <m:r>
                          <a:rPr lang="lt-L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lt-LT" sz="1100"/>
            </a:p>
          </xdr:txBody>
        </xdr:sp>
      </mc:Choice>
      <mc:Fallback xmlns="">
        <xdr:sp macro="" textlink="">
          <xdr:nvSpPr>
            <xdr:cNvPr id="57" name="TextBox 56"/>
            <xdr:cNvSpPr txBox="1"/>
          </xdr:nvSpPr>
          <xdr:spPr>
            <a:xfrm>
              <a:off x="6019800" y="8477250"/>
              <a:ext cx="10572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m_</a:t>
              </a:r>
              <a:r>
                <a:rPr lang="lt-L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endParaRPr lang="lt-LT" sz="1100"/>
            </a:p>
          </xdr:txBody>
        </xdr:sp>
      </mc:Fallback>
    </mc:AlternateContent>
    <xdr:clientData/>
  </xdr:oneCellAnchor>
  <xdr:oneCellAnchor>
    <xdr:from>
      <xdr:col>8</xdr:col>
      <xdr:colOff>552450</xdr:colOff>
      <xdr:row>49</xdr:row>
      <xdr:rowOff>142875</xdr:rowOff>
    </xdr:from>
    <xdr:ext cx="1680882" cy="276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" name="TextBox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 txBox="1"/>
          </xdr:nvSpPr>
          <xdr:spPr>
            <a:xfrm>
              <a:off x="9896475" y="8467725"/>
              <a:ext cx="1680882" cy="276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lt-LT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m</m:t>
                      </m:r>
                    </m:e>
                    <m:sub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β</m:t>
                      </m:r>
                    </m:sub>
                  </m:sSub>
                </m:oMath>
              </a14:m>
              <a:r>
                <a:rPr lang="lt-LT" sz="1100"/>
                <a:t> ėjimas</a:t>
              </a:r>
              <a:r>
                <a:rPr lang="lt-LT" sz="1100" baseline="0"/>
                <a:t> per stovus</a:t>
              </a:r>
            </a:p>
          </xdr:txBody>
        </xdr:sp>
      </mc:Choice>
      <mc:Fallback xmlns="">
        <xdr:sp macro="" textlink="">
          <xdr:nvSpPr>
            <xdr:cNvPr id="58" name="TextBox 57"/>
            <xdr:cNvSpPr txBox="1"/>
          </xdr:nvSpPr>
          <xdr:spPr>
            <a:xfrm>
              <a:off x="9896475" y="8467725"/>
              <a:ext cx="1680882" cy="276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m_β</a:t>
              </a:r>
              <a:r>
                <a:rPr lang="lt-LT" sz="1100"/>
                <a:t> ėjimas</a:t>
              </a:r>
              <a:r>
                <a:rPr lang="lt-LT" sz="1100" baseline="0"/>
                <a:t> per stovus</a:t>
              </a:r>
            </a:p>
          </xdr:txBody>
        </xdr:sp>
      </mc:Fallback>
    </mc:AlternateContent>
    <xdr:clientData/>
  </xdr:oneCellAnchor>
  <xdr:oneCellAnchor>
    <xdr:from>
      <xdr:col>9</xdr:col>
      <xdr:colOff>0</xdr:colOff>
      <xdr:row>51</xdr:row>
      <xdr:rowOff>0</xdr:rowOff>
    </xdr:from>
    <xdr:ext cx="1680882" cy="276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xtBox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 txBox="1"/>
          </xdr:nvSpPr>
          <xdr:spPr>
            <a:xfrm>
              <a:off x="9953625" y="8705850"/>
              <a:ext cx="1680882" cy="276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lt-LT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m</m:t>
                      </m:r>
                    </m:e>
                    <m:sub>
                      <m:r>
                        <m:rPr>
                          <m:sty m:val="p"/>
                        </m:rPr>
                        <a:rPr lang="lt-LT" sz="11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β</m:t>
                      </m:r>
                    </m:sub>
                  </m:sSub>
                </m:oMath>
              </a14:m>
              <a:r>
                <a:rPr lang="lt-LT" sz="1100"/>
                <a:t> ėjimas</a:t>
              </a:r>
              <a:r>
                <a:rPr lang="lt-LT" sz="1100" baseline="0"/>
                <a:t> per gaires</a:t>
              </a:r>
            </a:p>
          </xdr:txBody>
        </xdr:sp>
      </mc:Choice>
      <mc:Fallback xmlns="">
        <xdr:sp macro="" textlink="">
          <xdr:nvSpPr>
            <xdr:cNvPr id="59" name="TextBox 58"/>
            <xdr:cNvSpPr txBox="1"/>
          </xdr:nvSpPr>
          <xdr:spPr>
            <a:xfrm>
              <a:off x="9953625" y="8705850"/>
              <a:ext cx="1680882" cy="276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lt-LT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m_β</a:t>
              </a:r>
              <a:r>
                <a:rPr lang="lt-LT" sz="1100"/>
                <a:t> ėjimas</a:t>
              </a:r>
              <a:r>
                <a:rPr lang="lt-LT" sz="1100" baseline="0"/>
                <a:t> per gaires</a:t>
              </a:r>
            </a:p>
          </xdr:txBody>
        </xdr:sp>
      </mc:Fallback>
    </mc:AlternateContent>
    <xdr:clientData/>
  </xdr:oneCellAnchor>
  <xdr:oneCellAnchor>
    <xdr:from>
      <xdr:col>1</xdr:col>
      <xdr:colOff>231959</xdr:colOff>
      <xdr:row>6</xdr:row>
      <xdr:rowOff>175932</xdr:rowOff>
    </xdr:from>
    <xdr:ext cx="4227982" cy="53004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D68FDEC9-033F-2085-8E97-A8C958911EE0}"/>
                </a:ext>
              </a:extLst>
            </xdr:cNvPr>
            <xdr:cNvSpPr txBox="1"/>
          </xdr:nvSpPr>
          <xdr:spPr>
            <a:xfrm>
              <a:off x="837077" y="1386167"/>
              <a:ext cx="4227982" cy="5300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lt-LT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</m:t>
                      </m:r>
                    </m:e>
                    <m:sub>
                      <m:sSub>
                        <m:sSubPr>
                          <m:ctrlPr>
                            <a:rPr lang="en-US" sz="120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lt-LT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𝑥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𝐿𝑠𝑡</m:t>
                          </m:r>
                        </m:sub>
                      </m:sSub>
                    </m:sub>
                  </m:sSub>
                  <m:r>
                    <a:rPr lang="en-US" sz="1200" b="0" i="0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rad>
                    <m:radPr>
                      <m:degHide m:val="on"/>
                      <m:ctrlPr>
                        <a:rPr lang="en-US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radPr>
                    <m:deg/>
                    <m:e>
                      <m:sSubSup>
                        <m:sSubSupPr>
                          <m:ctrlP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SupPr>
                        <m:e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𝑚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𝑥</m:t>
                          </m:r>
                        </m:sub>
                        <m:sup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</m:sup>
                      </m:sSubSup>
                      <m:r>
                        <a:rPr lang="en-US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+</m:t>
                      </m:r>
                      <m:sSup>
                        <m:sSupPr>
                          <m:ctrlP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𝑐𝑜𝑠</m:t>
                          </m:r>
                        </m:e>
                        <m:sup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  <m:r>
                        <m:rPr>
                          <m:sty m:val="p"/>
                        </m:rPr>
                        <a:rPr lang="el-GR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β</m:t>
                      </m:r>
                      <m:r>
                        <a:rPr lang="en-US" sz="1200" b="0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∗</m:t>
                      </m:r>
                      <m:sSubSup>
                        <m:sSubSupPr>
                          <m:ctrlP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sSubSupPr>
                        <m:e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𝑚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𝑠</m:t>
                          </m:r>
                        </m:sub>
                        <m:sup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2</m:t>
                          </m:r>
                        </m:sup>
                      </m:sSubSup>
                      <m:r>
                        <m:rPr>
                          <m:nor/>
                        </m:rPr>
                        <a:rPr lang="en-US" sz="12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+2</m:t>
                      </m:r>
                      <m:sSup>
                        <m:sSupPr>
                          <m:ctrlPr>
                            <a:rPr lang="en-US" sz="120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sSupPr>
                        <m:e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(</m:t>
                          </m:r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𝑆</m:t>
                          </m:r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∗</m:t>
                          </m:r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𝑠𝑖𝑛</m:t>
                          </m:r>
                          <m:r>
                            <m:rPr>
                              <m:sty m:val="p"/>
                            </m:rPr>
                            <a:rPr lang="el-GR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β</m:t>
                          </m:r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)</m:t>
                          </m:r>
                        </m:e>
                        <m:sup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lang="en-US" sz="1200" b="0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∗</m:t>
                      </m:r>
                      <m:f>
                        <m:fPr>
                          <m:ctrlP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sSubSup>
                            <m:sSubSupPr>
                              <m:ctrlPr>
                                <a:rPr lang="en-US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bSupPr>
                            <m:e>
                              <m:r>
                                <a:rPr lang="en-US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𝑚</m:t>
                              </m:r>
                            </m:e>
                            <m:sub>
                              <m:r>
                                <m:rPr>
                                  <m:sty m:val="p"/>
                                </m:rPr>
                                <a:rPr lang="el-GR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β</m:t>
                              </m:r>
                            </m:sub>
                            <m:sup>
                              <m:r>
                                <a:rPr lang="en-US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2</m:t>
                              </m:r>
                            </m:sup>
                          </m:sSubSup>
                        </m:num>
                        <m:den>
                          <m:sSup>
                            <m:sSupPr>
                              <m:ctrlPr>
                                <a:rPr lang="en-US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m:rPr>
                                  <m:sty m:val="p"/>
                                </m:rPr>
                                <a:rPr lang="el-GR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ρ</m:t>
                              </m:r>
                            </m:e>
                            <m:sup>
                              <m:r>
                                <a:rPr lang="en-US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2</m:t>
                              </m:r>
                            </m:sup>
                          </m:sSup>
                        </m:den>
                      </m:f>
                    </m:e>
                  </m:rad>
                </m:oMath>
              </a14:m>
              <a:r>
                <a:rPr lang="en-US" sz="1200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endParaRPr lang="en-US" sz="1200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D68FDEC9-033F-2085-8E97-A8C958911EE0}"/>
                </a:ext>
              </a:extLst>
            </xdr:cNvPr>
            <xdr:cNvSpPr txBox="1"/>
          </xdr:nvSpPr>
          <xdr:spPr>
            <a:xfrm>
              <a:off x="837077" y="1386167"/>
              <a:ext cx="4227982" cy="5300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:r>
                <a:rPr lang="lt-LT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𝑚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lt-LT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𝑥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_𝐿𝑠𝑡 )=√(𝑚_𝑥^2+〖𝑐𝑜𝑠〗^2</a:t>
              </a:r>
              <a:r>
                <a:rPr lang="el-GR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β</a:t>
              </a:r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∗𝑚_𝑠^2 "</a:t>
              </a:r>
              <a:r>
                <a:rPr lang="en-US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+2" 〖</a:t>
              </a:r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(𝑆∗𝑠𝑖𝑛</a:t>
              </a:r>
              <a:r>
                <a:rPr lang="el-GR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β</a:t>
              </a:r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)〗^2∗(𝑚_</a:t>
              </a:r>
              <a:r>
                <a:rPr lang="el-GR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β^</a:t>
              </a:r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2)/</a:t>
              </a:r>
              <a:r>
                <a:rPr lang="el-GR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ρ</a:t>
              </a:r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^2 )</a:t>
              </a:r>
              <a:r>
                <a:rPr lang="en-US" sz="1200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endParaRPr lang="en-US" sz="1200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11</xdr:row>
      <xdr:rowOff>145677</xdr:rowOff>
    </xdr:from>
    <xdr:ext cx="4227982" cy="42582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A687D74D-DE10-42BF-91A5-75937169C5CE}"/>
                </a:ext>
              </a:extLst>
            </xdr:cNvPr>
            <xdr:cNvSpPr txBox="1"/>
          </xdr:nvSpPr>
          <xdr:spPr>
            <a:xfrm>
              <a:off x="605118" y="2308412"/>
              <a:ext cx="4227982" cy="4258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:r>
                <a:rPr lang="en-US" sz="1200">
                  <a:solidFill>
                    <a:sysClr val="windowText" lastClr="000000"/>
                  </a:solidFill>
                  <a:ea typeface="Cambria Math" panose="02040503050406030204" pitchFamily="18" charset="0"/>
                </a:rPr>
                <a:t>             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lt-LT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</m:t>
                      </m:r>
                    </m:e>
                    <m:sub>
                      <m:sSub>
                        <m:sSubPr>
                          <m:ctrlPr>
                            <a:rPr lang="en-US" sz="120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lt-LT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𝑦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𝐿𝑠𝑡</m:t>
                          </m:r>
                        </m:sub>
                      </m:sSub>
                    </m:sub>
                  </m:sSub>
                  <m:r>
                    <a:rPr lang="en-US" sz="1200" b="0" i="0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rad>
                    <m:radPr>
                      <m:degHide m:val="on"/>
                      <m:ctrlPr>
                        <a:rPr lang="en-US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radPr>
                    <m:deg/>
                    <m:e>
                      <m:sSubSup>
                        <m:sSubSupPr>
                          <m:ctrlP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SupPr>
                        <m:e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𝑚</m:t>
                          </m:r>
                        </m:e>
                        <m:sub>
                          <m:r>
                            <a:rPr lang="lt-LT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𝑦</m:t>
                          </m:r>
                        </m:sub>
                        <m:sup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</m:sup>
                      </m:sSubSup>
                      <m:r>
                        <a:rPr lang="en-US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+</m:t>
                      </m:r>
                      <m:sSup>
                        <m:sSupPr>
                          <m:ctrlP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𝑐𝑜𝑠</m:t>
                          </m:r>
                        </m:e>
                        <m:sup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  <m:r>
                        <m:rPr>
                          <m:sty m:val="p"/>
                        </m:rPr>
                        <a:rPr lang="el-GR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β</m:t>
                      </m:r>
                      <m:r>
                        <a:rPr lang="en-US" sz="1200" b="0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∗</m:t>
                      </m:r>
                      <m:sSubSup>
                        <m:sSubSupPr>
                          <m:ctrlP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sSubSupPr>
                        <m:e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𝑚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𝑠</m:t>
                          </m:r>
                        </m:sub>
                        <m:sup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2</m:t>
                          </m:r>
                        </m:sup>
                      </m:sSubSup>
                      <m:r>
                        <m:rPr>
                          <m:nor/>
                        </m:rPr>
                        <a:rPr lang="en-US" sz="12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+2</m:t>
                      </m:r>
                      <m:sSup>
                        <m:sSupPr>
                          <m:ctrlPr>
                            <a:rPr lang="en-US" sz="120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sSupPr>
                        <m:e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(</m:t>
                          </m:r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𝑆</m:t>
                          </m:r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∗</m:t>
                          </m:r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𝑠𝑖𝑛</m:t>
                          </m:r>
                          <m:r>
                            <m:rPr>
                              <m:sty m:val="p"/>
                            </m:rPr>
                            <a:rPr lang="el-GR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β</m:t>
                          </m:r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)</m:t>
                          </m:r>
                        </m:e>
                        <m:sup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2</m:t>
                          </m:r>
                        </m:sup>
                      </m:sSup>
                      <m:r>
                        <a:rPr lang="en-US" sz="1200" b="0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∗</m:t>
                      </m:r>
                      <m:f>
                        <m:fPr>
                          <m:ctrlPr>
                            <a:rPr lang="en-US" sz="1200" b="0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sSubSup>
                            <m:sSubSupPr>
                              <m:ctrlPr>
                                <a:rPr lang="en-US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bSupPr>
                            <m:e>
                              <m:r>
                                <a:rPr lang="en-US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𝑚</m:t>
                              </m:r>
                            </m:e>
                            <m:sub>
                              <m:r>
                                <m:rPr>
                                  <m:sty m:val="p"/>
                                </m:rPr>
                                <a:rPr lang="el-GR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β</m:t>
                              </m:r>
                            </m:sub>
                            <m:sup>
                              <m:r>
                                <a:rPr lang="en-US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2</m:t>
                              </m:r>
                            </m:sup>
                          </m:sSubSup>
                        </m:num>
                        <m:den>
                          <m:sSup>
                            <m:sSupPr>
                              <m:ctrlPr>
                                <a:rPr lang="en-US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m:rPr>
                                  <m:sty m:val="p"/>
                                </m:rPr>
                                <a:rPr lang="el-GR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ρ</m:t>
                              </m:r>
                            </m:e>
                            <m:sup>
                              <m:r>
                                <a:rPr lang="en-US" sz="1200" b="0" i="1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2</m:t>
                              </m:r>
                            </m:sup>
                          </m:sSup>
                        </m:den>
                      </m:f>
                    </m:e>
                  </m:rad>
                </m:oMath>
              </a14:m>
              <a:r>
                <a:rPr lang="en-US" sz="1200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endParaRPr lang="en-US" sz="1200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A687D74D-DE10-42BF-91A5-75937169C5CE}"/>
                </a:ext>
              </a:extLst>
            </xdr:cNvPr>
            <xdr:cNvSpPr txBox="1"/>
          </xdr:nvSpPr>
          <xdr:spPr>
            <a:xfrm>
              <a:off x="605118" y="2308412"/>
              <a:ext cx="4227982" cy="4258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:r>
                <a:rPr lang="en-US" sz="1200">
                  <a:solidFill>
                    <a:sysClr val="windowText" lastClr="000000"/>
                  </a:solidFill>
                  <a:ea typeface="Cambria Math" panose="02040503050406030204" pitchFamily="18" charset="0"/>
                </a:rPr>
                <a:t>              </a:t>
              </a:r>
              <a:r>
                <a:rPr lang="lt-LT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𝑚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_(</a:t>
              </a:r>
              <a:r>
                <a:rPr lang="lt-LT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𝑦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_𝐿𝑠𝑡 )=√(𝑚_</a:t>
              </a:r>
              <a:r>
                <a:rPr lang="lt-LT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𝑦^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2+〖𝑐𝑜𝑠〗^2</a:t>
              </a:r>
              <a:r>
                <a:rPr lang="el-GR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β</a:t>
              </a:r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∗𝑚_𝑠^2 "</a:t>
              </a:r>
              <a:r>
                <a:rPr lang="en-US" sz="12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+2" 〖</a:t>
              </a:r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(𝑆∗𝑠𝑖𝑛</a:t>
              </a:r>
              <a:r>
                <a:rPr lang="el-GR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β</a:t>
              </a:r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)〗^2∗(𝑚_</a:t>
              </a:r>
              <a:r>
                <a:rPr lang="el-GR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β^</a:t>
              </a:r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2)/</a:t>
              </a:r>
              <a:r>
                <a:rPr lang="el-GR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ρ</a:t>
              </a:r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^2 )</a:t>
              </a:r>
              <a:r>
                <a:rPr lang="en-US" sz="1200" baseline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endParaRPr lang="en-US" sz="1200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153519</xdr:colOff>
      <xdr:row>182</xdr:row>
      <xdr:rowOff>156882</xdr:rowOff>
    </xdr:from>
    <xdr:ext cx="2984128" cy="76641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4" name="TextBox 73">
              <a:extLst>
                <a:ext uri="{FF2B5EF4-FFF2-40B4-BE49-F238E27FC236}">
                  <a16:creationId xmlns:a16="http://schemas.microsoft.com/office/drawing/2014/main" id="{3EBB8CBB-61FB-EBE3-4506-361E785E8D61}"/>
                </a:ext>
              </a:extLst>
            </xdr:cNvPr>
            <xdr:cNvSpPr txBox="1"/>
          </xdr:nvSpPr>
          <xdr:spPr>
            <a:xfrm>
              <a:off x="758637" y="38548235"/>
              <a:ext cx="2984128" cy="7664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lt-LT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lt-LT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𝑜𝑒</m:t>
                        </m:r>
                      </m:sub>
                    </m:sSub>
                    <m:r>
                      <a:rPr lang="en-US" sz="12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p>
                          <m:s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∗</m:t>
                        </m:r>
                        <m:f>
                          <m:f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𝑚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l-GR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α</m:t>
                                </m:r>
                              </m:sub>
                              <m:sup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b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+</m:t>
                            </m:r>
                            <m:sSubSup>
                              <m:sSubSupPr>
                                <m:ctrlP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𝑚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l-GR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β</m:t>
                                </m:r>
                              </m:sub>
                              <m:sup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bSup>
                          </m:num>
                          <m:den>
                            <m:sSup>
                              <m:sSupPr>
                                <m:ctrlP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el-GR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ρ</m:t>
                                </m:r>
                              </m:e>
                              <m:sup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74" name="TextBox 73">
              <a:extLst>
                <a:ext uri="{FF2B5EF4-FFF2-40B4-BE49-F238E27FC236}">
                  <a16:creationId xmlns:a16="http://schemas.microsoft.com/office/drawing/2014/main" id="{3EBB8CBB-61FB-EBE3-4506-361E785E8D61}"/>
                </a:ext>
              </a:extLst>
            </xdr:cNvPr>
            <xdr:cNvSpPr txBox="1"/>
          </xdr:nvSpPr>
          <xdr:spPr>
            <a:xfrm>
              <a:off x="758637" y="38548235"/>
              <a:ext cx="2984128" cy="7664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lt-LT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𝑚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_</a:t>
              </a:r>
              <a:r>
                <a:rPr lang="lt-LT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𝑜𝑒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=√(𝑚_𝑠^2+𝑆^2∗(𝑚_</a:t>
              </a:r>
              <a:r>
                <a:rPr lang="el-GR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α^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2+𝑚_</a:t>
              </a:r>
              <a:r>
                <a:rPr lang="el-GR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β^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2)/</a:t>
              </a:r>
              <a:r>
                <a:rPr lang="el-GR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ρ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^2 +𝑀_𝑖^2 )</a:t>
              </a:r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489695</xdr:colOff>
      <xdr:row>187</xdr:row>
      <xdr:rowOff>89647</xdr:rowOff>
    </xdr:from>
    <xdr:ext cx="3219452" cy="71717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5" name="TextBox 74">
              <a:extLst>
                <a:ext uri="{FF2B5EF4-FFF2-40B4-BE49-F238E27FC236}">
                  <a16:creationId xmlns:a16="http://schemas.microsoft.com/office/drawing/2014/main" id="{0BD3B4D8-B07D-679D-C742-3081DCADD070}"/>
                </a:ext>
              </a:extLst>
            </xdr:cNvPr>
            <xdr:cNvSpPr txBox="1"/>
          </xdr:nvSpPr>
          <xdr:spPr>
            <a:xfrm>
              <a:off x="1094813" y="39433500"/>
              <a:ext cx="3219452" cy="717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en-US" sz="12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  <m:sSup>
                          <m:s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𝑔</m:t>
                            </m:r>
                          </m:e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𝑣</m:t>
                        </m:r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p>
                          <m:s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𝑆</m:t>
                            </m:r>
                            <m:f>
                              <m:fPr>
                                <m:ctrlP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en-US" sz="1200" b="0" i="1">
                                        <a:solidFill>
                                          <a:sysClr val="windowText" lastClr="00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200" b="0" i="1">
                                        <a:solidFill>
                                          <a:sysClr val="windowText" lastClr="00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𝑐𝑜𝑠</m:t>
                                    </m:r>
                                  </m:e>
                                  <m:sup>
                                    <m:r>
                                      <a:rPr lang="en-US" sz="1200" b="0" i="1">
                                        <a:solidFill>
                                          <a:sysClr val="windowText" lastClr="00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𝑣</m:t>
                                </m:r>
                              </m:den>
                            </m:f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sSup>
                          <m:s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(</m:t>
                            </m:r>
                            <m:f>
                              <m:fPr>
                                <m:ctrlP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sz="1200" b="0" i="1">
                                        <a:solidFill>
                                          <a:sysClr val="windowText" lastClr="00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200" b="0" i="1">
                                        <a:solidFill>
                                          <a:sysClr val="windowText" lastClr="00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𝑚</m:t>
                                    </m:r>
                                  </m:e>
                                  <m:sub>
                                    <m:r>
                                      <a:rPr lang="en-US" sz="1200" b="0" i="1">
                                        <a:solidFill>
                                          <a:sysClr val="windowText" lastClr="00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𝑣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m:rPr>
                                    <m:sty m:val="p"/>
                                  </m:rPr>
                                  <a:rPr lang="el-GR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ρ</m:t>
                                </m:r>
                              </m:den>
                            </m:f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75" name="TextBox 74">
              <a:extLst>
                <a:ext uri="{FF2B5EF4-FFF2-40B4-BE49-F238E27FC236}">
                  <a16:creationId xmlns:a16="http://schemas.microsoft.com/office/drawing/2014/main" id="{0BD3B4D8-B07D-679D-C742-3081DCADD070}"/>
                </a:ext>
              </a:extLst>
            </xdr:cNvPr>
            <xdr:cNvSpPr txBox="1"/>
          </xdr:nvSpPr>
          <xdr:spPr>
            <a:xfrm>
              <a:off x="1094813" y="39433500"/>
              <a:ext cx="3219452" cy="717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𝑚_(ℎ=) </a:t>
              </a:r>
              <a:r>
                <a:rPr lang="en-US" sz="120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√(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𝑡𝑔^2 𝑣𝑚_𝑠^2+〖(𝑆 1/(〖𝑐𝑜𝑠〗^2 𝑣))〗^2 〖(𝑚_𝑣/</a:t>
              </a:r>
              <a:r>
                <a:rPr lang="el-GR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ρ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)〗^2 )</a:t>
              </a:r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579344</xdr:colOff>
      <xdr:row>193</xdr:row>
      <xdr:rowOff>156883</xdr:rowOff>
    </xdr:from>
    <xdr:ext cx="3779744" cy="71717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7" name="TextBox 76">
              <a:extLst>
                <a:ext uri="{FF2B5EF4-FFF2-40B4-BE49-F238E27FC236}">
                  <a16:creationId xmlns:a16="http://schemas.microsoft.com/office/drawing/2014/main" id="{A6C92157-9FA0-9CE4-2833-0AEE4BFE18C9}"/>
                </a:ext>
              </a:extLst>
            </xdr:cNvPr>
            <xdr:cNvSpPr txBox="1"/>
          </xdr:nvSpPr>
          <xdr:spPr>
            <a:xfrm>
              <a:off x="1184462" y="40453236"/>
              <a:ext cx="3779744" cy="717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20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+1</m:t>
                            </m:r>
                          </m:sub>
                        </m:sSub>
                      </m:sub>
                    </m:sSub>
                    <m:r>
                      <a:rPr lang="en-US" sz="12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𝐻</m:t>
                                </m:r>
                              </m:e>
                              <m:sub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h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𝐼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𝑙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𝑓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77" name="TextBox 76">
              <a:extLst>
                <a:ext uri="{FF2B5EF4-FFF2-40B4-BE49-F238E27FC236}">
                  <a16:creationId xmlns:a16="http://schemas.microsoft.com/office/drawing/2014/main" id="{A6C92157-9FA0-9CE4-2833-0AEE4BFE18C9}"/>
                </a:ext>
              </a:extLst>
            </xdr:cNvPr>
            <xdr:cNvSpPr txBox="1"/>
          </xdr:nvSpPr>
          <xdr:spPr>
            <a:xfrm>
              <a:off x="1184462" y="40453236"/>
              <a:ext cx="3779744" cy="7171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𝑚_(𝐻_(𝑖+1) )=√(𝑚_(𝐻_𝑖)^2+𝑚_ℎ^2+𝑚_𝐼^2+𝑚_𝑙^2+𝑚_𝑓^2 )</a:t>
              </a:r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299196</xdr:colOff>
      <xdr:row>199</xdr:row>
      <xdr:rowOff>187137</xdr:rowOff>
    </xdr:from>
    <xdr:ext cx="1464119" cy="37580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8" name="TextBox 77">
              <a:extLst>
                <a:ext uri="{FF2B5EF4-FFF2-40B4-BE49-F238E27FC236}">
                  <a16:creationId xmlns:a16="http://schemas.microsoft.com/office/drawing/2014/main" id="{ED4E0ED6-B75F-1EB3-5C2B-6BF72C89B980}"/>
                </a:ext>
              </a:extLst>
            </xdr:cNvPr>
            <xdr:cNvSpPr txBox="1"/>
          </xdr:nvSpPr>
          <xdr:spPr>
            <a:xfrm>
              <a:off x="904314" y="41626490"/>
              <a:ext cx="1464119" cy="375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2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𝐻</m:t>
                                </m:r>
                              </m:e>
                              <m:sub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𝐺𝑃𝑁𝑆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78" name="TextBox 77">
              <a:extLst>
                <a:ext uri="{FF2B5EF4-FFF2-40B4-BE49-F238E27FC236}">
                  <a16:creationId xmlns:a16="http://schemas.microsoft.com/office/drawing/2014/main" id="{ED4E0ED6-B75F-1EB3-5C2B-6BF72C89B980}"/>
                </a:ext>
              </a:extLst>
            </xdr:cNvPr>
            <xdr:cNvSpPr txBox="1"/>
          </xdr:nvSpPr>
          <xdr:spPr>
            <a:xfrm>
              <a:off x="904314" y="41626490"/>
              <a:ext cx="1464119" cy="375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𝑚_𝐻=√(𝑚_(𝐻_𝐺𝑃𝑁𝑆)^2+𝑚_𝐺^2 )</a:t>
              </a:r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164725</xdr:colOff>
      <xdr:row>204</xdr:row>
      <xdr:rowOff>0</xdr:rowOff>
    </xdr:from>
    <xdr:ext cx="2210922" cy="3456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9" name="TextBox 78">
              <a:extLst>
                <a:ext uri="{FF2B5EF4-FFF2-40B4-BE49-F238E27FC236}">
                  <a16:creationId xmlns:a16="http://schemas.microsoft.com/office/drawing/2014/main" id="{7D3BAB8E-FF7A-DB9B-802C-1EE054A6764C}"/>
                </a:ext>
              </a:extLst>
            </xdr:cNvPr>
            <xdr:cNvSpPr txBox="1"/>
          </xdr:nvSpPr>
          <xdr:spPr>
            <a:xfrm>
              <a:off x="769843" y="42391853"/>
              <a:ext cx="2210922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lt-LT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lt-LT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𝑓</m:t>
                        </m:r>
                      </m:sub>
                    </m:sSub>
                    <m:r>
                      <a:rPr lang="en-US" sz="12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(0,43</m:t>
                        </m:r>
                        <m:f>
                          <m:f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𝑆</m:t>
                            </m:r>
                          </m:num>
                          <m:den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𝑅</m:t>
                            </m:r>
                          </m:den>
                        </m:f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sSubSup>
                      <m:sSubSupPr>
                        <m:ctrlP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𝑆</m:t>
                        </m:r>
                      </m:sub>
                      <m: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79" name="TextBox 78">
              <a:extLst>
                <a:ext uri="{FF2B5EF4-FFF2-40B4-BE49-F238E27FC236}">
                  <a16:creationId xmlns:a16="http://schemas.microsoft.com/office/drawing/2014/main" id="{7D3BAB8E-FF7A-DB9B-802C-1EE054A6764C}"/>
                </a:ext>
              </a:extLst>
            </xdr:cNvPr>
            <xdr:cNvSpPr txBox="1"/>
          </xdr:nvSpPr>
          <xdr:spPr>
            <a:xfrm>
              <a:off x="769843" y="42391853"/>
              <a:ext cx="2210922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lt-LT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𝑚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_</a:t>
              </a:r>
              <a:r>
                <a:rPr lang="lt-LT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𝑓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=〖(0,43 2𝑆/𝑅)〗^2 𝑚_𝑆^2</a:t>
              </a:r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388843</xdr:colOff>
      <xdr:row>209</xdr:row>
      <xdr:rowOff>175931</xdr:rowOff>
    </xdr:from>
    <xdr:ext cx="1355564" cy="22442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0" name="TextBox 79">
              <a:extLst>
                <a:ext uri="{FF2B5EF4-FFF2-40B4-BE49-F238E27FC236}">
                  <a16:creationId xmlns:a16="http://schemas.microsoft.com/office/drawing/2014/main" id="{B0D43E9D-D5FF-63AA-C2C3-2D8395BFD3BC}"/>
                </a:ext>
              </a:extLst>
            </xdr:cNvPr>
            <xdr:cNvSpPr txBox="1"/>
          </xdr:nvSpPr>
          <xdr:spPr>
            <a:xfrm>
              <a:off x="993961" y="43520284"/>
              <a:ext cx="1355564" cy="2244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𝑓</m:t>
                      </m:r>
                    </m:e>
                    <m:sub>
                      <m:sSub>
                        <m:sSubPr>
                          <m:ctrlPr>
                            <a:rPr lang="en-US" sz="120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h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𝑙𝑒𝑖𝑠𝑡</m:t>
                          </m:r>
                        </m:sub>
                      </m:sSub>
                    </m:sub>
                  </m:sSub>
                  <m:r>
                    <a:rPr lang="en-US" sz="1200" b="0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=±</m:t>
                  </m:r>
                </m:oMath>
              </a14:m>
              <a:r>
                <a:rPr lang="en-US" sz="120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0,050m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12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𝐿</m:t>
                      </m:r>
                    </m:e>
                  </m:rad>
                </m:oMath>
              </a14:m>
              <a:endParaRPr lang="en-US" sz="1200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>
        <xdr:sp macro="" textlink="">
          <xdr:nvSpPr>
            <xdr:cNvPr id="80" name="TextBox 79">
              <a:extLst>
                <a:ext uri="{FF2B5EF4-FFF2-40B4-BE49-F238E27FC236}">
                  <a16:creationId xmlns:a16="http://schemas.microsoft.com/office/drawing/2014/main" id="{B0D43E9D-D5FF-63AA-C2C3-2D8395BFD3BC}"/>
                </a:ext>
              </a:extLst>
            </xdr:cNvPr>
            <xdr:cNvSpPr txBox="1"/>
          </xdr:nvSpPr>
          <xdr:spPr>
            <a:xfrm>
              <a:off x="993961" y="43520284"/>
              <a:ext cx="1355564" cy="2244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𝑓_(ℎ_𝑙𝑒𝑖𝑠𝑡 )=±</a:t>
              </a:r>
              <a:r>
                <a:rPr lang="en-US" sz="120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0,050m</a:t>
              </a:r>
              <a:r>
                <a:rPr lang="en-US" sz="120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𝐿</a:t>
              </a:r>
              <a:endParaRPr lang="en-US" sz="1200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366431</xdr:colOff>
      <xdr:row>214</xdr:row>
      <xdr:rowOff>187138</xdr:rowOff>
    </xdr:from>
    <xdr:ext cx="1275990" cy="2090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1" name="TextBox 80">
              <a:extLst>
                <a:ext uri="{FF2B5EF4-FFF2-40B4-BE49-F238E27FC236}">
                  <a16:creationId xmlns:a16="http://schemas.microsoft.com/office/drawing/2014/main" id="{8D71DB32-2A55-EA9C-A756-03366AF80464}"/>
                </a:ext>
              </a:extLst>
            </xdr:cNvPr>
            <xdr:cNvSpPr txBox="1"/>
          </xdr:nvSpPr>
          <xdr:spPr>
            <a:xfrm>
              <a:off x="971549" y="44483991"/>
              <a:ext cx="1275990" cy="2090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2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𝑓</m:t>
                      </m:r>
                    </m:e>
                    <m:sub>
                      <m:sSub>
                        <m:sSubPr>
                          <m:ctrlPr>
                            <a:rPr lang="en-US" sz="120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h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𝑙𝑒𝑖𝑠𝑡</m:t>
                          </m:r>
                        </m:sub>
                      </m:sSub>
                    </m:sub>
                  </m:sSub>
                </m:oMath>
              </a14:m>
              <a:r>
                <a:rPr lang="en-US" sz="120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=±0,010m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120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1200" b="0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𝑛</m:t>
                      </m:r>
                    </m:e>
                  </m:rad>
                </m:oMath>
              </a14:m>
              <a:endParaRPr lang="en-US" sz="1200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>
        <xdr:sp macro="" textlink="">
          <xdr:nvSpPr>
            <xdr:cNvPr id="81" name="TextBox 80">
              <a:extLst>
                <a:ext uri="{FF2B5EF4-FFF2-40B4-BE49-F238E27FC236}">
                  <a16:creationId xmlns:a16="http://schemas.microsoft.com/office/drawing/2014/main" id="{8D71DB32-2A55-EA9C-A756-03366AF80464}"/>
                </a:ext>
              </a:extLst>
            </xdr:cNvPr>
            <xdr:cNvSpPr txBox="1"/>
          </xdr:nvSpPr>
          <xdr:spPr>
            <a:xfrm>
              <a:off x="971549" y="44483991"/>
              <a:ext cx="1275990" cy="2090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𝑓_(ℎ_𝑙𝑒𝑖𝑠𝑡 )</a:t>
              </a:r>
              <a:r>
                <a:rPr lang="en-US" sz="120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=±0,010m</a:t>
              </a:r>
              <a:r>
                <a:rPr lang="en-US" sz="120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𝑛</a:t>
              </a:r>
              <a:endParaRPr lang="en-US" sz="1200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1397373</xdr:colOff>
      <xdr:row>211</xdr:row>
      <xdr:rowOff>119902</xdr:rowOff>
    </xdr:from>
    <xdr:ext cx="65" cy="172227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2DFCBEB-79AE-CE8E-F131-06C252A706D6}"/>
            </a:ext>
          </a:extLst>
        </xdr:cNvPr>
        <xdr:cNvSpPr txBox="1"/>
      </xdr:nvSpPr>
      <xdr:spPr>
        <a:xfrm>
          <a:off x="8916520" y="4384525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310402</xdr:colOff>
      <xdr:row>219</xdr:row>
      <xdr:rowOff>187137</xdr:rowOff>
    </xdr:from>
    <xdr:ext cx="1538883" cy="37580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3" name="TextBox 82">
              <a:extLst>
                <a:ext uri="{FF2B5EF4-FFF2-40B4-BE49-F238E27FC236}">
                  <a16:creationId xmlns:a16="http://schemas.microsoft.com/office/drawing/2014/main" id="{CC9E16D3-3EE3-50DB-0E20-05F3B0629207}"/>
                </a:ext>
              </a:extLst>
            </xdr:cNvPr>
            <xdr:cNvSpPr txBox="1"/>
          </xdr:nvSpPr>
          <xdr:spPr>
            <a:xfrm>
              <a:off x="915520" y="45436490"/>
              <a:ext cx="1538883" cy="375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20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b>
                        </m:sSub>
                      </m:sub>
                    </m:sSub>
                    <m:r>
                      <a:rPr lang="en-US" sz="12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𝐻</m:t>
                                </m:r>
                              </m:e>
                              <m:sub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𝑝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∗</m:t>
                        </m:r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h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83" name="TextBox 82">
              <a:extLst>
                <a:ext uri="{FF2B5EF4-FFF2-40B4-BE49-F238E27FC236}">
                  <a16:creationId xmlns:a16="http://schemas.microsoft.com/office/drawing/2014/main" id="{CC9E16D3-3EE3-50DB-0E20-05F3B0629207}"/>
                </a:ext>
              </a:extLst>
            </xdr:cNvPr>
            <xdr:cNvSpPr txBox="1"/>
          </xdr:nvSpPr>
          <xdr:spPr>
            <a:xfrm>
              <a:off x="915520" y="45436490"/>
              <a:ext cx="1538883" cy="375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𝑚_(𝐻_𝑇 )=√(𝑚_(𝐻_𝑝)^2+𝐿∗𝑚_ℎ^2 )</a:t>
              </a:r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355226</xdr:colOff>
      <xdr:row>224</xdr:row>
      <xdr:rowOff>187138</xdr:rowOff>
    </xdr:from>
    <xdr:ext cx="1211165" cy="37580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EC4843A7-3B80-5264-E41D-4E5B20ACFD98}"/>
                </a:ext>
              </a:extLst>
            </xdr:cNvPr>
            <xdr:cNvSpPr txBox="1"/>
          </xdr:nvSpPr>
          <xdr:spPr>
            <a:xfrm>
              <a:off x="960344" y="46388991"/>
              <a:ext cx="1211165" cy="375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20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h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𝑣</m:t>
                            </m:r>
                          </m:sub>
                        </m:sSub>
                      </m:sub>
                    </m:sSub>
                    <m:r>
                      <a:rPr lang="en-US" sz="12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𝑎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𝑏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EC4843A7-3B80-5264-E41D-4E5B20ACFD98}"/>
                </a:ext>
              </a:extLst>
            </xdr:cNvPr>
            <xdr:cNvSpPr txBox="1"/>
          </xdr:nvSpPr>
          <xdr:spPr>
            <a:xfrm>
              <a:off x="960344" y="46388991"/>
              <a:ext cx="1211165" cy="375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𝑚_(ℎ_𝑣 )=√(𝑚_𝑎^2+𝑚_𝑏^2 )</a:t>
              </a:r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321608</xdr:colOff>
      <xdr:row>229</xdr:row>
      <xdr:rowOff>187137</xdr:rowOff>
    </xdr:from>
    <xdr:ext cx="1599797" cy="37580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5" name="TextBox 84">
              <a:extLst>
                <a:ext uri="{FF2B5EF4-FFF2-40B4-BE49-F238E27FC236}">
                  <a16:creationId xmlns:a16="http://schemas.microsoft.com/office/drawing/2014/main" id="{17D8209E-7ADC-A9FA-997D-A557DC6D952D}"/>
                </a:ext>
              </a:extLst>
            </xdr:cNvPr>
            <xdr:cNvSpPr txBox="1"/>
          </xdr:nvSpPr>
          <xdr:spPr>
            <a:xfrm>
              <a:off x="926726" y="47341490"/>
              <a:ext cx="1599797" cy="375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20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b>
                        </m:sSub>
                      </m:sub>
                    </m:sSub>
                    <m:r>
                      <a:rPr lang="en-US" sz="12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𝐻</m:t>
                                </m:r>
                              </m:e>
                              <m:sub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𝑝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n-US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∗</m:t>
                        </m:r>
                        <m:sSubSup>
                          <m:sSubSupPr>
                            <m:ctrlP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h</m:t>
                                </m:r>
                              </m:e>
                              <m:sub>
                                <m:r>
                                  <a:rPr lang="en-US" sz="12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𝑣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2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85" name="TextBox 84">
              <a:extLst>
                <a:ext uri="{FF2B5EF4-FFF2-40B4-BE49-F238E27FC236}">
                  <a16:creationId xmlns:a16="http://schemas.microsoft.com/office/drawing/2014/main" id="{17D8209E-7ADC-A9FA-997D-A557DC6D952D}"/>
                </a:ext>
              </a:extLst>
            </xdr:cNvPr>
            <xdr:cNvSpPr txBox="1"/>
          </xdr:nvSpPr>
          <xdr:spPr>
            <a:xfrm>
              <a:off x="926726" y="47341490"/>
              <a:ext cx="1599797" cy="375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𝑚_(𝐻_𝑇 )=√(𝑚_(𝐻_𝑝)^2+𝑛∗𝑚_(ℎ_𝑣)^2 )</a:t>
              </a:r>
              <a:endParaRPr lang="en-US" sz="12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97491</xdr:colOff>
      <xdr:row>7</xdr:row>
      <xdr:rowOff>19050</xdr:rowOff>
    </xdr:from>
    <xdr:ext cx="354328" cy="1849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8" name="TextBox 87">
              <a:extLst>
                <a:ext uri="{FF2B5EF4-FFF2-40B4-BE49-F238E27FC236}">
                  <a16:creationId xmlns:a16="http://schemas.microsoft.com/office/drawing/2014/main" id="{327D1E1A-198A-378D-7BA0-777BDB11500B}"/>
                </a:ext>
              </a:extLst>
            </xdr:cNvPr>
            <xdr:cNvSpPr txBox="1"/>
          </xdr:nvSpPr>
          <xdr:spPr>
            <a:xfrm>
              <a:off x="11818844" y="1419785"/>
              <a:ext cx="354328" cy="184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𝐿𝑠𝑡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8" name="TextBox 87">
              <a:extLst>
                <a:ext uri="{FF2B5EF4-FFF2-40B4-BE49-F238E27FC236}">
                  <a16:creationId xmlns:a16="http://schemas.microsoft.com/office/drawing/2014/main" id="{327D1E1A-198A-378D-7BA0-777BDB11500B}"/>
                </a:ext>
              </a:extLst>
            </xdr:cNvPr>
            <xdr:cNvSpPr txBox="1"/>
          </xdr:nvSpPr>
          <xdr:spPr>
            <a:xfrm>
              <a:off x="11818844" y="1419785"/>
              <a:ext cx="354328" cy="184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𝑚_(𝑥_𝐿𝑠𝑡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30255</xdr:colOff>
      <xdr:row>8</xdr:row>
      <xdr:rowOff>7844</xdr:rowOff>
    </xdr:from>
    <xdr:ext cx="352212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9" name="TextBox 88">
              <a:extLst>
                <a:ext uri="{FF2B5EF4-FFF2-40B4-BE49-F238E27FC236}">
                  <a16:creationId xmlns:a16="http://schemas.microsoft.com/office/drawing/2014/main" id="{596446CB-4B82-C03E-29C8-20D08302D804}"/>
                </a:ext>
              </a:extLst>
            </xdr:cNvPr>
            <xdr:cNvSpPr txBox="1"/>
          </xdr:nvSpPr>
          <xdr:spPr>
            <a:xfrm>
              <a:off x="5498726" y="1599079"/>
              <a:ext cx="35221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𝑐𝑜𝑠</m:t>
                      </m:r>
                    </m:e>
                    <m:sup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l-GR" sz="1100"/>
                <a:t>β</a:t>
              </a:r>
              <a:endParaRPr lang="en-US" sz="1100"/>
            </a:p>
          </xdr:txBody>
        </xdr:sp>
      </mc:Choice>
      <mc:Fallback xmlns="">
        <xdr:sp macro="" textlink="">
          <xdr:nvSpPr>
            <xdr:cNvPr id="89" name="TextBox 88">
              <a:extLst>
                <a:ext uri="{FF2B5EF4-FFF2-40B4-BE49-F238E27FC236}">
                  <a16:creationId xmlns:a16="http://schemas.microsoft.com/office/drawing/2014/main" id="{596446CB-4B82-C03E-29C8-20D08302D804}"/>
                </a:ext>
              </a:extLst>
            </xdr:cNvPr>
            <xdr:cNvSpPr txBox="1"/>
          </xdr:nvSpPr>
          <xdr:spPr>
            <a:xfrm>
              <a:off x="5498726" y="1599079"/>
              <a:ext cx="35221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𝑐𝑜𝑠〗^2</a:t>
              </a:r>
              <a:r>
                <a:rPr lang="el-GR" sz="1100"/>
                <a:t>β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7843</xdr:colOff>
      <xdr:row>9</xdr:row>
      <xdr:rowOff>19050</xdr:rowOff>
    </xdr:from>
    <xdr:ext cx="769698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0" name="TextBox 89">
              <a:extLst>
                <a:ext uri="{FF2B5EF4-FFF2-40B4-BE49-F238E27FC236}">
                  <a16:creationId xmlns:a16="http://schemas.microsoft.com/office/drawing/2014/main" id="{0B40B9E2-E5F6-F2AE-41D1-0FB2EBCB32F8}"/>
                </a:ext>
              </a:extLst>
            </xdr:cNvPr>
            <xdr:cNvSpPr txBox="1"/>
          </xdr:nvSpPr>
          <xdr:spPr>
            <a:xfrm>
              <a:off x="5476314" y="1800785"/>
              <a:ext cx="76969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</a:rPr>
                          <m:t>β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0" name="TextBox 89">
              <a:extLst>
                <a:ext uri="{FF2B5EF4-FFF2-40B4-BE49-F238E27FC236}">
                  <a16:creationId xmlns:a16="http://schemas.microsoft.com/office/drawing/2014/main" id="{0B40B9E2-E5F6-F2AE-41D1-0FB2EBCB32F8}"/>
                </a:ext>
              </a:extLst>
            </xdr:cNvPr>
            <xdr:cNvSpPr txBox="1"/>
          </xdr:nvSpPr>
          <xdr:spPr>
            <a:xfrm>
              <a:off x="5476314" y="1800785"/>
              <a:ext cx="76969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2(𝑆∗𝑠𝑖𝑛</a:t>
              </a:r>
              <a:r>
                <a:rPr lang="el-GR" sz="1100" b="0" i="0">
                  <a:latin typeface="Cambria Math" panose="02040503050406030204" pitchFamily="18" charset="0"/>
                </a:rPr>
                <a:t>β</a:t>
              </a:r>
              <a:r>
                <a:rPr lang="en-US" sz="1100" b="0" i="0">
                  <a:latin typeface="Cambria Math" panose="02040503050406030204" pitchFamily="18" charset="0"/>
                </a:rPr>
                <a:t>)〗^2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52667</xdr:colOff>
      <xdr:row>8</xdr:row>
      <xdr:rowOff>19049</xdr:rowOff>
    </xdr:from>
    <xdr:ext cx="354328" cy="1849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1" name="TextBox 90">
              <a:extLst>
                <a:ext uri="{FF2B5EF4-FFF2-40B4-BE49-F238E27FC236}">
                  <a16:creationId xmlns:a16="http://schemas.microsoft.com/office/drawing/2014/main" id="{CD0F7B5A-C3CE-562E-742C-AAD52C2161DC}"/>
                </a:ext>
              </a:extLst>
            </xdr:cNvPr>
            <xdr:cNvSpPr txBox="1"/>
          </xdr:nvSpPr>
          <xdr:spPr>
            <a:xfrm>
              <a:off x="11774020" y="1610284"/>
              <a:ext cx="354328" cy="184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lt-LT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lt-L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lt-LT" sz="1100" b="0" i="1">
                                <a:latin typeface="Cambria Math" panose="02040503050406030204" pitchFamily="18" charset="0"/>
                              </a:rPr>
                              <m:t>𝐿𝑠𝑡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1" name="TextBox 90">
              <a:extLst>
                <a:ext uri="{FF2B5EF4-FFF2-40B4-BE49-F238E27FC236}">
                  <a16:creationId xmlns:a16="http://schemas.microsoft.com/office/drawing/2014/main" id="{CD0F7B5A-C3CE-562E-742C-AAD52C2161DC}"/>
                </a:ext>
              </a:extLst>
            </xdr:cNvPr>
            <xdr:cNvSpPr txBox="1"/>
          </xdr:nvSpPr>
          <xdr:spPr>
            <a:xfrm>
              <a:off x="11774020" y="1610284"/>
              <a:ext cx="354328" cy="184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lt-LT" sz="1100" b="0" i="0">
                  <a:latin typeface="Cambria Math" panose="02040503050406030204" pitchFamily="18" charset="0"/>
                </a:rPr>
                <a:t>𝑚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lt-LT" sz="1100" b="0" i="0">
                  <a:latin typeface="Cambria Math" panose="02040503050406030204" pitchFamily="18" charset="0"/>
                </a:rPr>
                <a:t>𝑥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lt-LT" sz="1100" b="0" i="0">
                  <a:latin typeface="Cambria Math" panose="02040503050406030204" pitchFamily="18" charset="0"/>
                </a:rPr>
                <a:t>𝐿𝑠𝑡</a:t>
              </a:r>
              <a:r>
                <a:rPr lang="en-US" sz="1100" b="0" i="0">
                  <a:latin typeface="Cambria Math" panose="02040503050406030204" pitchFamily="18" charset="0"/>
                </a:rPr>
                <a:t>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30255</xdr:colOff>
      <xdr:row>12</xdr:row>
      <xdr:rowOff>19050</xdr:rowOff>
    </xdr:from>
    <xdr:ext cx="358688" cy="1849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2" name="TextBox 91">
              <a:extLst>
                <a:ext uri="{FF2B5EF4-FFF2-40B4-BE49-F238E27FC236}">
                  <a16:creationId xmlns:a16="http://schemas.microsoft.com/office/drawing/2014/main" id="{F0C42936-D5DF-ADF6-081B-9B52BEF4BB99}"/>
                </a:ext>
              </a:extLst>
            </xdr:cNvPr>
            <xdr:cNvSpPr txBox="1"/>
          </xdr:nvSpPr>
          <xdr:spPr>
            <a:xfrm>
              <a:off x="11751608" y="2372285"/>
              <a:ext cx="358688" cy="184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lt-LT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lt-L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lt-LT" sz="1100" b="0" i="1">
                                <a:latin typeface="Cambria Math" panose="02040503050406030204" pitchFamily="18" charset="0"/>
                              </a:rPr>
                              <m:t>𝐿𝑠𝑡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2" name="TextBox 91">
              <a:extLst>
                <a:ext uri="{FF2B5EF4-FFF2-40B4-BE49-F238E27FC236}">
                  <a16:creationId xmlns:a16="http://schemas.microsoft.com/office/drawing/2014/main" id="{F0C42936-D5DF-ADF6-081B-9B52BEF4BB99}"/>
                </a:ext>
              </a:extLst>
            </xdr:cNvPr>
            <xdr:cNvSpPr txBox="1"/>
          </xdr:nvSpPr>
          <xdr:spPr>
            <a:xfrm>
              <a:off x="11751608" y="2372285"/>
              <a:ext cx="358688" cy="184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lt-LT" sz="1100" b="0" i="0">
                  <a:latin typeface="Cambria Math" panose="02040503050406030204" pitchFamily="18" charset="0"/>
                </a:rPr>
                <a:t>𝑚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lt-LT" sz="1100" b="0" i="0">
                  <a:latin typeface="Cambria Math" panose="02040503050406030204" pitchFamily="18" charset="0"/>
                </a:rPr>
                <a:t>𝑦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lt-LT" sz="1100" b="0" i="0">
                  <a:latin typeface="Cambria Math" panose="02040503050406030204" pitchFamily="18" charset="0"/>
                </a:rPr>
                <a:t>𝐿𝑠𝑡</a:t>
              </a:r>
              <a:r>
                <a:rPr lang="en-US" sz="1100" b="0" i="0">
                  <a:latin typeface="Cambria Math" panose="02040503050406030204" pitchFamily="18" charset="0"/>
                </a:rPr>
                <a:t>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41461</xdr:colOff>
      <xdr:row>13</xdr:row>
      <xdr:rowOff>7844</xdr:rowOff>
    </xdr:from>
    <xdr:ext cx="358688" cy="1849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3" name="TextBox 92">
              <a:extLst>
                <a:ext uri="{FF2B5EF4-FFF2-40B4-BE49-F238E27FC236}">
                  <a16:creationId xmlns:a16="http://schemas.microsoft.com/office/drawing/2014/main" id="{D79CF4D1-6AFC-42E6-8C9A-E0D2150C465D}"/>
                </a:ext>
              </a:extLst>
            </xdr:cNvPr>
            <xdr:cNvSpPr txBox="1"/>
          </xdr:nvSpPr>
          <xdr:spPr>
            <a:xfrm>
              <a:off x="11762814" y="2551579"/>
              <a:ext cx="358688" cy="184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lt-LT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lt-L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lt-LT" sz="1100" b="0" i="1">
                                <a:latin typeface="Cambria Math" panose="02040503050406030204" pitchFamily="18" charset="0"/>
                              </a:rPr>
                              <m:t>𝐿𝑠𝑡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3" name="TextBox 92">
              <a:extLst>
                <a:ext uri="{FF2B5EF4-FFF2-40B4-BE49-F238E27FC236}">
                  <a16:creationId xmlns:a16="http://schemas.microsoft.com/office/drawing/2014/main" id="{D79CF4D1-6AFC-42E6-8C9A-E0D2150C465D}"/>
                </a:ext>
              </a:extLst>
            </xdr:cNvPr>
            <xdr:cNvSpPr txBox="1"/>
          </xdr:nvSpPr>
          <xdr:spPr>
            <a:xfrm>
              <a:off x="11762814" y="2551579"/>
              <a:ext cx="358688" cy="1849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lt-LT" sz="1100" b="0" i="0">
                  <a:latin typeface="Cambria Math" panose="02040503050406030204" pitchFamily="18" charset="0"/>
                </a:rPr>
                <a:t>𝑚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lt-LT" sz="1100" b="0" i="0">
                  <a:latin typeface="Cambria Math" panose="02040503050406030204" pitchFamily="18" charset="0"/>
                </a:rPr>
                <a:t>𝑦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lt-LT" sz="1100" b="0" i="0">
                  <a:latin typeface="Cambria Math" panose="02040503050406030204" pitchFamily="18" charset="0"/>
                </a:rPr>
                <a:t>𝐿𝑠𝑡</a:t>
              </a:r>
              <a:r>
                <a:rPr lang="en-US" sz="1100" b="0" i="0">
                  <a:latin typeface="Cambria Math" panose="02040503050406030204" pitchFamily="18" charset="0"/>
                </a:rPr>
                <a:t>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41461</xdr:colOff>
      <xdr:row>183</xdr:row>
      <xdr:rowOff>7843</xdr:rowOff>
    </xdr:from>
    <xdr:ext cx="2755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4" name="TextBox 93">
              <a:extLst>
                <a:ext uri="{FF2B5EF4-FFF2-40B4-BE49-F238E27FC236}">
                  <a16:creationId xmlns:a16="http://schemas.microsoft.com/office/drawing/2014/main" id="{368E39D4-6B67-F636-EC64-71B562B9F128}"/>
                </a:ext>
              </a:extLst>
            </xdr:cNvPr>
            <xdr:cNvSpPr txBox="1"/>
          </xdr:nvSpPr>
          <xdr:spPr>
            <a:xfrm>
              <a:off x="11762814" y="38589696"/>
              <a:ext cx="2755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lt-LT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lt-LT" sz="1100" b="0" i="1">
                            <a:latin typeface="Cambria Math" panose="02040503050406030204" pitchFamily="18" charset="0"/>
                          </a:rPr>
                          <m:t>𝑜𝑒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4" name="TextBox 93">
              <a:extLst>
                <a:ext uri="{FF2B5EF4-FFF2-40B4-BE49-F238E27FC236}">
                  <a16:creationId xmlns:a16="http://schemas.microsoft.com/office/drawing/2014/main" id="{368E39D4-6B67-F636-EC64-71B562B9F128}"/>
                </a:ext>
              </a:extLst>
            </xdr:cNvPr>
            <xdr:cNvSpPr txBox="1"/>
          </xdr:nvSpPr>
          <xdr:spPr>
            <a:xfrm>
              <a:off x="11762814" y="38589696"/>
              <a:ext cx="2755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lt-LT" sz="1100" b="0" i="0">
                  <a:latin typeface="Cambria Math" panose="02040503050406030204" pitchFamily="18" charset="0"/>
                </a:rPr>
                <a:t>𝑚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lt-LT" sz="1100" b="0" i="0">
                  <a:latin typeface="Cambria Math" panose="02040503050406030204" pitchFamily="18" charset="0"/>
                </a:rPr>
                <a:t>𝑜𝑒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19049</xdr:colOff>
      <xdr:row>189</xdr:row>
      <xdr:rowOff>19049</xdr:rowOff>
    </xdr:from>
    <xdr:ext cx="21679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5" name="TextBox 94">
              <a:extLst>
                <a:ext uri="{FF2B5EF4-FFF2-40B4-BE49-F238E27FC236}">
                  <a16:creationId xmlns:a16="http://schemas.microsoft.com/office/drawing/2014/main" id="{75DFDD8D-ECC6-AFFB-EE85-DF1817A22B65}"/>
                </a:ext>
              </a:extLst>
            </xdr:cNvPr>
            <xdr:cNvSpPr txBox="1"/>
          </xdr:nvSpPr>
          <xdr:spPr>
            <a:xfrm>
              <a:off x="5487520" y="39743902"/>
              <a:ext cx="2167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𝑣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5" name="TextBox 94">
              <a:extLst>
                <a:ext uri="{FF2B5EF4-FFF2-40B4-BE49-F238E27FC236}">
                  <a16:creationId xmlns:a16="http://schemas.microsoft.com/office/drawing/2014/main" id="{75DFDD8D-ECC6-AFFB-EE85-DF1817A22B65}"/>
                </a:ext>
              </a:extLst>
            </xdr:cNvPr>
            <xdr:cNvSpPr txBox="1"/>
          </xdr:nvSpPr>
          <xdr:spPr>
            <a:xfrm>
              <a:off x="5487520" y="39743902"/>
              <a:ext cx="2167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𝑚_𝑣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41461</xdr:colOff>
      <xdr:row>188</xdr:row>
      <xdr:rowOff>19049</xdr:rowOff>
    </xdr:from>
    <xdr:ext cx="2225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1" name="TextBox 100">
              <a:extLst>
                <a:ext uri="{FF2B5EF4-FFF2-40B4-BE49-F238E27FC236}">
                  <a16:creationId xmlns:a16="http://schemas.microsoft.com/office/drawing/2014/main" id="{CC3AB602-C91C-351B-5D5F-BABDAB512A19}"/>
                </a:ext>
              </a:extLst>
            </xdr:cNvPr>
            <xdr:cNvSpPr txBox="1"/>
          </xdr:nvSpPr>
          <xdr:spPr>
            <a:xfrm>
              <a:off x="11762814" y="39553402"/>
              <a:ext cx="2225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h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1" name="TextBox 100">
              <a:extLst>
                <a:ext uri="{FF2B5EF4-FFF2-40B4-BE49-F238E27FC236}">
                  <a16:creationId xmlns:a16="http://schemas.microsoft.com/office/drawing/2014/main" id="{CC3AB602-C91C-351B-5D5F-BABDAB512A19}"/>
                </a:ext>
              </a:extLst>
            </xdr:cNvPr>
            <xdr:cNvSpPr txBox="1"/>
          </xdr:nvSpPr>
          <xdr:spPr>
            <a:xfrm>
              <a:off x="11762814" y="39553402"/>
              <a:ext cx="2225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𝑚_ℎ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86285</xdr:colOff>
      <xdr:row>204</xdr:row>
      <xdr:rowOff>7844</xdr:rowOff>
    </xdr:from>
    <xdr:ext cx="211981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2" name="TextBox 101">
              <a:extLst>
                <a:ext uri="{FF2B5EF4-FFF2-40B4-BE49-F238E27FC236}">
                  <a16:creationId xmlns:a16="http://schemas.microsoft.com/office/drawing/2014/main" id="{F1F81D52-D149-F5C3-C187-4632EAD511D4}"/>
                </a:ext>
              </a:extLst>
            </xdr:cNvPr>
            <xdr:cNvSpPr txBox="1"/>
          </xdr:nvSpPr>
          <xdr:spPr>
            <a:xfrm>
              <a:off x="11807638" y="42590197"/>
              <a:ext cx="211981" cy="1831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2" name="TextBox 101">
              <a:extLst>
                <a:ext uri="{FF2B5EF4-FFF2-40B4-BE49-F238E27FC236}">
                  <a16:creationId xmlns:a16="http://schemas.microsoft.com/office/drawing/2014/main" id="{F1F81D52-D149-F5C3-C187-4632EAD511D4}"/>
                </a:ext>
              </a:extLst>
            </xdr:cNvPr>
            <xdr:cNvSpPr txBox="1"/>
          </xdr:nvSpPr>
          <xdr:spPr>
            <a:xfrm>
              <a:off x="11807638" y="42590197"/>
              <a:ext cx="211981" cy="1831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𝑚_𝑓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52666</xdr:colOff>
      <xdr:row>193</xdr:row>
      <xdr:rowOff>187138</xdr:rowOff>
    </xdr:from>
    <xdr:ext cx="1994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3" name="TextBox 102">
              <a:extLst>
                <a:ext uri="{FF2B5EF4-FFF2-40B4-BE49-F238E27FC236}">
                  <a16:creationId xmlns:a16="http://schemas.microsoft.com/office/drawing/2014/main" id="{78CD5F76-A2C4-41FE-6EAB-944F42AA0048}"/>
                </a:ext>
              </a:extLst>
            </xdr:cNvPr>
            <xdr:cNvSpPr txBox="1"/>
          </xdr:nvSpPr>
          <xdr:spPr>
            <a:xfrm>
              <a:off x="5521137" y="40673991"/>
              <a:ext cx="1994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3" name="TextBox 102">
              <a:extLst>
                <a:ext uri="{FF2B5EF4-FFF2-40B4-BE49-F238E27FC236}">
                  <a16:creationId xmlns:a16="http://schemas.microsoft.com/office/drawing/2014/main" id="{78CD5F76-A2C4-41FE-6EAB-944F42AA0048}"/>
                </a:ext>
              </a:extLst>
            </xdr:cNvPr>
            <xdr:cNvSpPr txBox="1"/>
          </xdr:nvSpPr>
          <xdr:spPr>
            <a:xfrm>
              <a:off x="5521137" y="40673991"/>
              <a:ext cx="1994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𝑚_𝐼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7843</xdr:colOff>
      <xdr:row>194</xdr:row>
      <xdr:rowOff>187138</xdr:rowOff>
    </xdr:from>
    <xdr:ext cx="19575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4" name="TextBox 103">
              <a:extLst>
                <a:ext uri="{FF2B5EF4-FFF2-40B4-BE49-F238E27FC236}">
                  <a16:creationId xmlns:a16="http://schemas.microsoft.com/office/drawing/2014/main" id="{2CF4EB75-22F2-6317-FC5E-8DEF53916859}"/>
                </a:ext>
              </a:extLst>
            </xdr:cNvPr>
            <xdr:cNvSpPr txBox="1"/>
          </xdr:nvSpPr>
          <xdr:spPr>
            <a:xfrm>
              <a:off x="5476314" y="40864491"/>
              <a:ext cx="19575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𝑙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4" name="TextBox 103">
              <a:extLst>
                <a:ext uri="{FF2B5EF4-FFF2-40B4-BE49-F238E27FC236}">
                  <a16:creationId xmlns:a16="http://schemas.microsoft.com/office/drawing/2014/main" id="{2CF4EB75-22F2-6317-FC5E-8DEF53916859}"/>
                </a:ext>
              </a:extLst>
            </xdr:cNvPr>
            <xdr:cNvSpPr txBox="1"/>
          </xdr:nvSpPr>
          <xdr:spPr>
            <a:xfrm>
              <a:off x="5476314" y="40864491"/>
              <a:ext cx="19575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𝑚_𝑙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30255</xdr:colOff>
      <xdr:row>199</xdr:row>
      <xdr:rowOff>7844</xdr:rowOff>
    </xdr:from>
    <xdr:ext cx="22775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5" name="TextBox 104">
              <a:extLst>
                <a:ext uri="{FF2B5EF4-FFF2-40B4-BE49-F238E27FC236}">
                  <a16:creationId xmlns:a16="http://schemas.microsoft.com/office/drawing/2014/main" id="{C2AC274C-3A97-6F01-86B0-AB958DC829C2}"/>
                </a:ext>
              </a:extLst>
            </xdr:cNvPr>
            <xdr:cNvSpPr txBox="1"/>
          </xdr:nvSpPr>
          <xdr:spPr>
            <a:xfrm>
              <a:off x="5498726" y="41637697"/>
              <a:ext cx="22775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5" name="TextBox 104">
              <a:extLst>
                <a:ext uri="{FF2B5EF4-FFF2-40B4-BE49-F238E27FC236}">
                  <a16:creationId xmlns:a16="http://schemas.microsoft.com/office/drawing/2014/main" id="{C2AC274C-3A97-6F01-86B0-AB958DC829C2}"/>
                </a:ext>
              </a:extLst>
            </xdr:cNvPr>
            <xdr:cNvSpPr txBox="1"/>
          </xdr:nvSpPr>
          <xdr:spPr>
            <a:xfrm>
              <a:off x="5498726" y="41637697"/>
              <a:ext cx="22775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𝑚_𝐺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7843</xdr:colOff>
      <xdr:row>200</xdr:row>
      <xdr:rowOff>7843</xdr:rowOff>
    </xdr:from>
    <xdr:ext cx="483979" cy="185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6" name="TextBox 105">
              <a:extLst>
                <a:ext uri="{FF2B5EF4-FFF2-40B4-BE49-F238E27FC236}">
                  <a16:creationId xmlns:a16="http://schemas.microsoft.com/office/drawing/2014/main" id="{D2E8D277-9350-8EE3-2729-D6D7A9845DC0}"/>
                </a:ext>
              </a:extLst>
            </xdr:cNvPr>
            <xdr:cNvSpPr txBox="1"/>
          </xdr:nvSpPr>
          <xdr:spPr>
            <a:xfrm>
              <a:off x="5476314" y="41828196"/>
              <a:ext cx="483979" cy="185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𝐺𝑃𝑁𝑆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6" name="TextBox 105">
              <a:extLst>
                <a:ext uri="{FF2B5EF4-FFF2-40B4-BE49-F238E27FC236}">
                  <a16:creationId xmlns:a16="http://schemas.microsoft.com/office/drawing/2014/main" id="{D2E8D277-9350-8EE3-2729-D6D7A9845DC0}"/>
                </a:ext>
              </a:extLst>
            </xdr:cNvPr>
            <xdr:cNvSpPr txBox="1"/>
          </xdr:nvSpPr>
          <xdr:spPr>
            <a:xfrm>
              <a:off x="5476314" y="41828196"/>
              <a:ext cx="483979" cy="185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𝑚_(𝐻_𝐺𝑃𝑁𝑆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30254</xdr:colOff>
      <xdr:row>199</xdr:row>
      <xdr:rowOff>7844</xdr:rowOff>
    </xdr:from>
    <xdr:ext cx="23609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7" name="TextBox 106">
              <a:extLst>
                <a:ext uri="{FF2B5EF4-FFF2-40B4-BE49-F238E27FC236}">
                  <a16:creationId xmlns:a16="http://schemas.microsoft.com/office/drawing/2014/main" id="{DAE6FBC7-5EE7-3022-8D4C-F7138F2E555C}"/>
                </a:ext>
              </a:extLst>
            </xdr:cNvPr>
            <xdr:cNvSpPr txBox="1"/>
          </xdr:nvSpPr>
          <xdr:spPr>
            <a:xfrm>
              <a:off x="11863666" y="41637697"/>
              <a:ext cx="2360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7" name="TextBox 106">
              <a:extLst>
                <a:ext uri="{FF2B5EF4-FFF2-40B4-BE49-F238E27FC236}">
                  <a16:creationId xmlns:a16="http://schemas.microsoft.com/office/drawing/2014/main" id="{DAE6FBC7-5EE7-3022-8D4C-F7138F2E555C}"/>
                </a:ext>
              </a:extLst>
            </xdr:cNvPr>
            <xdr:cNvSpPr txBox="1"/>
          </xdr:nvSpPr>
          <xdr:spPr>
            <a:xfrm>
              <a:off x="11863666" y="41637697"/>
              <a:ext cx="2360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𝑚_𝐻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19049</xdr:colOff>
      <xdr:row>193</xdr:row>
      <xdr:rowOff>187137</xdr:rowOff>
    </xdr:from>
    <xdr:ext cx="382925" cy="1867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8" name="TextBox 107">
              <a:extLst>
                <a:ext uri="{FF2B5EF4-FFF2-40B4-BE49-F238E27FC236}">
                  <a16:creationId xmlns:a16="http://schemas.microsoft.com/office/drawing/2014/main" id="{B7C8C804-443C-99B5-8A95-02654934ED6F}"/>
                </a:ext>
              </a:extLst>
            </xdr:cNvPr>
            <xdr:cNvSpPr txBox="1"/>
          </xdr:nvSpPr>
          <xdr:spPr>
            <a:xfrm>
              <a:off x="11852461" y="40673990"/>
              <a:ext cx="382925" cy="1867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+1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8" name="TextBox 107">
              <a:extLst>
                <a:ext uri="{FF2B5EF4-FFF2-40B4-BE49-F238E27FC236}">
                  <a16:creationId xmlns:a16="http://schemas.microsoft.com/office/drawing/2014/main" id="{B7C8C804-443C-99B5-8A95-02654934ED6F}"/>
                </a:ext>
              </a:extLst>
            </xdr:cNvPr>
            <xdr:cNvSpPr txBox="1"/>
          </xdr:nvSpPr>
          <xdr:spPr>
            <a:xfrm>
              <a:off x="11852461" y="40673990"/>
              <a:ext cx="382925" cy="1867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𝑚_(𝐻_(𝑖+1)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52666</xdr:colOff>
      <xdr:row>209</xdr:row>
      <xdr:rowOff>30255</xdr:rowOff>
    </xdr:from>
    <xdr:ext cx="355867" cy="186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9" name="TextBox 108">
              <a:extLst>
                <a:ext uri="{FF2B5EF4-FFF2-40B4-BE49-F238E27FC236}">
                  <a16:creationId xmlns:a16="http://schemas.microsoft.com/office/drawing/2014/main" id="{8E10B353-B3CB-B6CF-ECFA-95098E32A9E9}"/>
                </a:ext>
              </a:extLst>
            </xdr:cNvPr>
            <xdr:cNvSpPr txBox="1"/>
          </xdr:nvSpPr>
          <xdr:spPr>
            <a:xfrm>
              <a:off x="11886078" y="43565108"/>
              <a:ext cx="355867" cy="186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h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𝑙𝑒𝑖𝑠𝑡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9" name="TextBox 108">
              <a:extLst>
                <a:ext uri="{FF2B5EF4-FFF2-40B4-BE49-F238E27FC236}">
                  <a16:creationId xmlns:a16="http://schemas.microsoft.com/office/drawing/2014/main" id="{8E10B353-B3CB-B6CF-ECFA-95098E32A9E9}"/>
                </a:ext>
              </a:extLst>
            </xdr:cNvPr>
            <xdr:cNvSpPr txBox="1"/>
          </xdr:nvSpPr>
          <xdr:spPr>
            <a:xfrm>
              <a:off x="11886078" y="43565108"/>
              <a:ext cx="355867" cy="186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𝑓_(ℎ_𝑙𝑒𝑖𝑠𝑡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63873</xdr:colOff>
      <xdr:row>214</xdr:row>
      <xdr:rowOff>7843</xdr:rowOff>
    </xdr:from>
    <xdr:ext cx="355867" cy="186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0" name="TextBox 109">
              <a:extLst>
                <a:ext uri="{FF2B5EF4-FFF2-40B4-BE49-F238E27FC236}">
                  <a16:creationId xmlns:a16="http://schemas.microsoft.com/office/drawing/2014/main" id="{026A593D-4767-F7C7-CD00-28FC0D360C15}"/>
                </a:ext>
              </a:extLst>
            </xdr:cNvPr>
            <xdr:cNvSpPr txBox="1"/>
          </xdr:nvSpPr>
          <xdr:spPr>
            <a:xfrm>
              <a:off x="11897285" y="44495196"/>
              <a:ext cx="355867" cy="186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h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𝑙𝑒𝑖𝑠𝑡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0" name="TextBox 109">
              <a:extLst>
                <a:ext uri="{FF2B5EF4-FFF2-40B4-BE49-F238E27FC236}">
                  <a16:creationId xmlns:a16="http://schemas.microsoft.com/office/drawing/2014/main" id="{026A593D-4767-F7C7-CD00-28FC0D360C15}"/>
                </a:ext>
              </a:extLst>
            </xdr:cNvPr>
            <xdr:cNvSpPr txBox="1"/>
          </xdr:nvSpPr>
          <xdr:spPr>
            <a:xfrm>
              <a:off x="11897285" y="44495196"/>
              <a:ext cx="355867" cy="186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𝑓_(ℎ_𝑙𝑒𝑖𝑠𝑡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63872</xdr:colOff>
      <xdr:row>183</xdr:row>
      <xdr:rowOff>19050</xdr:rowOff>
    </xdr:from>
    <xdr:ext cx="20787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84CE0F91-4580-2EEE-D233-FADFAF9DECE1}"/>
                </a:ext>
              </a:extLst>
            </xdr:cNvPr>
            <xdr:cNvSpPr txBox="1"/>
          </xdr:nvSpPr>
          <xdr:spPr>
            <a:xfrm>
              <a:off x="5532343" y="38600903"/>
              <a:ext cx="20787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84CE0F91-4580-2EEE-D233-FADFAF9DECE1}"/>
                </a:ext>
              </a:extLst>
            </xdr:cNvPr>
            <xdr:cNvSpPr txBox="1"/>
          </xdr:nvSpPr>
          <xdr:spPr>
            <a:xfrm>
              <a:off x="5532343" y="38600903"/>
              <a:ext cx="20787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𝑚_𝑠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7843</xdr:colOff>
      <xdr:row>190</xdr:row>
      <xdr:rowOff>7845</xdr:rowOff>
    </xdr:from>
    <xdr:ext cx="20787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874293B7-395B-1B84-0D76-91D491AD4431}"/>
                </a:ext>
              </a:extLst>
            </xdr:cNvPr>
            <xdr:cNvSpPr txBox="1"/>
          </xdr:nvSpPr>
          <xdr:spPr>
            <a:xfrm>
              <a:off x="5476314" y="39923198"/>
              <a:ext cx="20787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874293B7-395B-1B84-0D76-91D491AD4431}"/>
                </a:ext>
              </a:extLst>
            </xdr:cNvPr>
            <xdr:cNvSpPr txBox="1"/>
          </xdr:nvSpPr>
          <xdr:spPr>
            <a:xfrm>
              <a:off x="5476314" y="39923198"/>
              <a:ext cx="20787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𝑚_𝑠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19049</xdr:colOff>
      <xdr:row>205</xdr:row>
      <xdr:rowOff>7844</xdr:rowOff>
    </xdr:from>
    <xdr:ext cx="20787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" name="TextBox 72">
              <a:extLst>
                <a:ext uri="{FF2B5EF4-FFF2-40B4-BE49-F238E27FC236}">
                  <a16:creationId xmlns:a16="http://schemas.microsoft.com/office/drawing/2014/main" id="{95D852C7-1371-7731-751B-5F473C614ACC}"/>
                </a:ext>
              </a:extLst>
            </xdr:cNvPr>
            <xdr:cNvSpPr txBox="1"/>
          </xdr:nvSpPr>
          <xdr:spPr>
            <a:xfrm>
              <a:off x="5487520" y="42780697"/>
              <a:ext cx="20787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3" name="TextBox 72">
              <a:extLst>
                <a:ext uri="{FF2B5EF4-FFF2-40B4-BE49-F238E27FC236}">
                  <a16:creationId xmlns:a16="http://schemas.microsoft.com/office/drawing/2014/main" id="{95D852C7-1371-7731-751B-5F473C614ACC}"/>
                </a:ext>
              </a:extLst>
            </xdr:cNvPr>
            <xdr:cNvSpPr txBox="1"/>
          </xdr:nvSpPr>
          <xdr:spPr>
            <a:xfrm>
              <a:off x="5487520" y="42780697"/>
              <a:ext cx="20787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𝑚_𝑠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52667</xdr:colOff>
      <xdr:row>219</xdr:row>
      <xdr:rowOff>7844</xdr:rowOff>
    </xdr:from>
    <xdr:ext cx="295273" cy="1840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" name="TextBox 75">
              <a:extLst>
                <a:ext uri="{FF2B5EF4-FFF2-40B4-BE49-F238E27FC236}">
                  <a16:creationId xmlns:a16="http://schemas.microsoft.com/office/drawing/2014/main" id="{D823F860-E653-4731-CA83-C37C0861C751}"/>
                </a:ext>
              </a:extLst>
            </xdr:cNvPr>
            <xdr:cNvSpPr txBox="1"/>
          </xdr:nvSpPr>
          <xdr:spPr>
            <a:xfrm>
              <a:off x="11886079" y="45447697"/>
              <a:ext cx="295273" cy="184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6" name="TextBox 75">
              <a:extLst>
                <a:ext uri="{FF2B5EF4-FFF2-40B4-BE49-F238E27FC236}">
                  <a16:creationId xmlns:a16="http://schemas.microsoft.com/office/drawing/2014/main" id="{D823F860-E653-4731-CA83-C37C0861C751}"/>
                </a:ext>
              </a:extLst>
            </xdr:cNvPr>
            <xdr:cNvSpPr txBox="1"/>
          </xdr:nvSpPr>
          <xdr:spPr>
            <a:xfrm>
              <a:off x="11886079" y="45447697"/>
              <a:ext cx="295273" cy="184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𝑚_(𝐻_𝑇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7844</xdr:colOff>
      <xdr:row>223</xdr:row>
      <xdr:rowOff>187138</xdr:rowOff>
    </xdr:from>
    <xdr:ext cx="22275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6" name="TextBox 85">
              <a:extLst>
                <a:ext uri="{FF2B5EF4-FFF2-40B4-BE49-F238E27FC236}">
                  <a16:creationId xmlns:a16="http://schemas.microsoft.com/office/drawing/2014/main" id="{A8781684-7B5F-B1D2-3061-0AC9776B6C3E}"/>
                </a:ext>
              </a:extLst>
            </xdr:cNvPr>
            <xdr:cNvSpPr txBox="1"/>
          </xdr:nvSpPr>
          <xdr:spPr>
            <a:xfrm>
              <a:off x="5476315" y="46388991"/>
              <a:ext cx="2227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6" name="TextBox 85">
              <a:extLst>
                <a:ext uri="{FF2B5EF4-FFF2-40B4-BE49-F238E27FC236}">
                  <a16:creationId xmlns:a16="http://schemas.microsoft.com/office/drawing/2014/main" id="{A8781684-7B5F-B1D2-3061-0AC9776B6C3E}"/>
                </a:ext>
              </a:extLst>
            </xdr:cNvPr>
            <xdr:cNvSpPr txBox="1"/>
          </xdr:nvSpPr>
          <xdr:spPr>
            <a:xfrm>
              <a:off x="5476315" y="46388991"/>
              <a:ext cx="2227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𝑚_𝑎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19049</xdr:colOff>
      <xdr:row>225</xdr:row>
      <xdr:rowOff>7844</xdr:rowOff>
    </xdr:from>
    <xdr:ext cx="22031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7" name="TextBox 86">
              <a:extLst>
                <a:ext uri="{FF2B5EF4-FFF2-40B4-BE49-F238E27FC236}">
                  <a16:creationId xmlns:a16="http://schemas.microsoft.com/office/drawing/2014/main" id="{FCC60B43-C5D5-F606-6732-35015E9F73CF}"/>
                </a:ext>
              </a:extLst>
            </xdr:cNvPr>
            <xdr:cNvSpPr txBox="1"/>
          </xdr:nvSpPr>
          <xdr:spPr>
            <a:xfrm>
              <a:off x="5487520" y="46590697"/>
              <a:ext cx="22031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7" name="TextBox 86">
              <a:extLst>
                <a:ext uri="{FF2B5EF4-FFF2-40B4-BE49-F238E27FC236}">
                  <a16:creationId xmlns:a16="http://schemas.microsoft.com/office/drawing/2014/main" id="{FCC60B43-C5D5-F606-6732-35015E9F73CF}"/>
                </a:ext>
              </a:extLst>
            </xdr:cNvPr>
            <xdr:cNvSpPr txBox="1"/>
          </xdr:nvSpPr>
          <xdr:spPr>
            <a:xfrm>
              <a:off x="5487520" y="46590697"/>
              <a:ext cx="22031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𝑚_𝑏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19050</xdr:colOff>
      <xdr:row>224</xdr:row>
      <xdr:rowOff>7844</xdr:rowOff>
    </xdr:from>
    <xdr:ext cx="272832" cy="1847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7" name="TextBox 96">
              <a:extLst>
                <a:ext uri="{FF2B5EF4-FFF2-40B4-BE49-F238E27FC236}">
                  <a16:creationId xmlns:a16="http://schemas.microsoft.com/office/drawing/2014/main" id="{41A0809A-F1CE-3EE2-845D-0637F905FB61}"/>
                </a:ext>
              </a:extLst>
            </xdr:cNvPr>
            <xdr:cNvSpPr txBox="1"/>
          </xdr:nvSpPr>
          <xdr:spPr>
            <a:xfrm>
              <a:off x="11852462" y="46400197"/>
              <a:ext cx="272832" cy="1847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h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𝑣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7" name="TextBox 96">
              <a:extLst>
                <a:ext uri="{FF2B5EF4-FFF2-40B4-BE49-F238E27FC236}">
                  <a16:creationId xmlns:a16="http://schemas.microsoft.com/office/drawing/2014/main" id="{41A0809A-F1CE-3EE2-845D-0637F905FB61}"/>
                </a:ext>
              </a:extLst>
            </xdr:cNvPr>
            <xdr:cNvSpPr txBox="1"/>
          </xdr:nvSpPr>
          <xdr:spPr>
            <a:xfrm>
              <a:off x="11852462" y="46400197"/>
              <a:ext cx="272832" cy="1847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𝑚_(ℎ_𝑣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52667</xdr:colOff>
      <xdr:row>229</xdr:row>
      <xdr:rowOff>19050</xdr:rowOff>
    </xdr:from>
    <xdr:ext cx="295273" cy="1840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8" name="TextBox 97">
              <a:extLst>
                <a:ext uri="{FF2B5EF4-FFF2-40B4-BE49-F238E27FC236}">
                  <a16:creationId xmlns:a16="http://schemas.microsoft.com/office/drawing/2014/main" id="{5D0A2BC0-2018-2653-7580-8F79C73D7F76}"/>
                </a:ext>
              </a:extLst>
            </xdr:cNvPr>
            <xdr:cNvSpPr txBox="1"/>
          </xdr:nvSpPr>
          <xdr:spPr>
            <a:xfrm>
              <a:off x="11886079" y="47363903"/>
              <a:ext cx="295273" cy="184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8" name="TextBox 97">
              <a:extLst>
                <a:ext uri="{FF2B5EF4-FFF2-40B4-BE49-F238E27FC236}">
                  <a16:creationId xmlns:a16="http://schemas.microsoft.com/office/drawing/2014/main" id="{5D0A2BC0-2018-2653-7580-8F79C73D7F76}"/>
                </a:ext>
              </a:extLst>
            </xdr:cNvPr>
            <xdr:cNvSpPr txBox="1"/>
          </xdr:nvSpPr>
          <xdr:spPr>
            <a:xfrm>
              <a:off x="11886079" y="47363903"/>
              <a:ext cx="295273" cy="184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𝑚_(𝐻_𝑇 )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2"/>
  <sheetViews>
    <sheetView tabSelected="1" topLeftCell="A220" zoomScale="85" zoomScaleNormal="85" workbookViewId="0">
      <selection activeCell="E237" sqref="E237"/>
    </sheetView>
  </sheetViews>
  <sheetFormatPr defaultRowHeight="15" x14ac:dyDescent="0.25"/>
  <cols>
    <col min="1" max="1" width="9.140625" style="3"/>
    <col min="2" max="2" width="72.85546875" style="76" customWidth="1"/>
    <col min="3" max="3" width="13.140625" style="6" customWidth="1"/>
    <col min="4" max="4" width="17.5703125" style="1" bestFit="1" customWidth="1"/>
    <col min="5" max="5" width="22.140625" style="1" customWidth="1"/>
    <col min="6" max="6" width="12.28515625" style="1" bestFit="1" customWidth="1"/>
    <col min="7" max="8" width="10.5703125" style="1" customWidth="1"/>
    <col min="9" max="9" width="9.140625" style="10"/>
    <col min="10" max="10" width="22.42578125" customWidth="1"/>
    <col min="11" max="11" width="18.140625" bestFit="1" customWidth="1"/>
    <col min="12" max="12" width="21.140625" bestFit="1" customWidth="1"/>
    <col min="13" max="13" width="5.140625" bestFit="1" customWidth="1"/>
    <col min="14" max="14" width="7.7109375" bestFit="1" customWidth="1"/>
    <col min="15" max="15" width="10.7109375" bestFit="1" customWidth="1"/>
    <col min="16" max="16" width="5.140625" bestFit="1" customWidth="1"/>
    <col min="17" max="17" width="7.7109375" bestFit="1" customWidth="1"/>
    <col min="18" max="18" width="10.7109375" bestFit="1" customWidth="1"/>
    <col min="19" max="19" width="5.140625" bestFit="1" customWidth="1"/>
    <col min="20" max="20" width="7.7109375" bestFit="1" customWidth="1"/>
    <col min="21" max="21" width="10.7109375" bestFit="1" customWidth="1"/>
    <col min="22" max="22" width="5.140625" bestFit="1" customWidth="1"/>
    <col min="23" max="23" width="7.7109375" bestFit="1" customWidth="1"/>
    <col min="24" max="24" width="9.7109375" bestFit="1" customWidth="1"/>
    <col min="25" max="25" width="5.140625" bestFit="1" customWidth="1"/>
    <col min="26" max="26" width="7.7109375" bestFit="1" customWidth="1"/>
    <col min="27" max="27" width="9.7109375" bestFit="1" customWidth="1"/>
    <col min="28" max="28" width="5.140625" bestFit="1" customWidth="1"/>
    <col min="29" max="29" width="7.7109375" bestFit="1" customWidth="1"/>
    <col min="30" max="30" width="9.7109375" bestFit="1" customWidth="1"/>
    <col min="31" max="31" width="5.140625" bestFit="1" customWidth="1"/>
    <col min="32" max="32" width="6.7109375" bestFit="1" customWidth="1"/>
    <col min="33" max="33" width="8.7109375" bestFit="1" customWidth="1"/>
  </cols>
  <sheetData>
    <row r="1" spans="1:29" x14ac:dyDescent="0.25">
      <c r="A1" s="70" t="s">
        <v>29</v>
      </c>
      <c r="B1" s="71"/>
      <c r="C1" s="72" t="s">
        <v>30</v>
      </c>
      <c r="D1" s="72"/>
      <c r="E1" s="72"/>
      <c r="F1" s="72"/>
      <c r="G1" s="12"/>
      <c r="H1" s="12"/>
      <c r="J1" t="s">
        <v>32</v>
      </c>
    </row>
    <row r="2" spans="1:29" s="1" customFormat="1" x14ac:dyDescent="0.25">
      <c r="A2" s="68" t="s">
        <v>0</v>
      </c>
      <c r="B2" s="73"/>
      <c r="I2" s="10"/>
    </row>
    <row r="3" spans="1:29" s="1" customFormat="1" ht="18" x14ac:dyDescent="0.35">
      <c r="A3" s="68"/>
      <c r="B3" s="73"/>
      <c r="C3" s="1" t="s">
        <v>33</v>
      </c>
      <c r="D3" s="7">
        <v>0.02</v>
      </c>
      <c r="E3" s="1" t="s">
        <v>31</v>
      </c>
      <c r="I3" s="10"/>
      <c r="J3" s="6" t="s">
        <v>35</v>
      </c>
      <c r="K3" s="8">
        <f>SQRT(D3*D3+D4*D4)</f>
        <v>2.8284271247461901E-2</v>
      </c>
      <c r="L3" s="1" t="s">
        <v>31</v>
      </c>
    </row>
    <row r="4" spans="1:29" s="1" customFormat="1" ht="18" x14ac:dyDescent="0.35">
      <c r="A4" s="68"/>
      <c r="B4" s="73"/>
      <c r="C4" s="1" t="s">
        <v>34</v>
      </c>
      <c r="D4" s="7">
        <v>0.02</v>
      </c>
      <c r="E4" s="1" t="s">
        <v>31</v>
      </c>
      <c r="I4" s="10"/>
    </row>
    <row r="5" spans="1:29" s="1" customFormat="1" x14ac:dyDescent="0.25">
      <c r="A5" s="68"/>
      <c r="B5" s="73"/>
      <c r="I5" s="10"/>
    </row>
    <row r="6" spans="1:29" s="2" customFormat="1" x14ac:dyDescent="0.25">
      <c r="A6" s="69"/>
      <c r="B6" s="74"/>
      <c r="I6" s="11"/>
    </row>
    <row r="7" spans="1:29" s="1" customFormat="1" x14ac:dyDescent="0.25">
      <c r="A7" s="67" t="s">
        <v>1</v>
      </c>
      <c r="B7" s="75"/>
      <c r="C7" s="1" t="s">
        <v>50</v>
      </c>
      <c r="D7" s="1">
        <v>100</v>
      </c>
      <c r="E7" s="1" t="s">
        <v>31</v>
      </c>
      <c r="I7" s="10"/>
    </row>
    <row r="8" spans="1:29" s="1" customFormat="1" x14ac:dyDescent="0.25">
      <c r="A8" s="68"/>
      <c r="B8" s="73"/>
      <c r="C8" s="46" t="s">
        <v>234</v>
      </c>
      <c r="D8" s="15">
        <v>112.71315196</v>
      </c>
      <c r="E8" s="15"/>
      <c r="I8" s="10"/>
      <c r="K8" s="47">
        <f>SQRT(D3^2+D9*K3^2+D10*((K51^2)/(D27^2)))</f>
        <v>2.3445502120347152E-2</v>
      </c>
      <c r="L8" s="1" t="s">
        <v>235</v>
      </c>
    </row>
    <row r="9" spans="1:29" s="1" customFormat="1" x14ac:dyDescent="0.25">
      <c r="A9" s="68"/>
      <c r="B9" s="73"/>
      <c r="D9" s="1">
        <f>(COS(RADIANS(D8)))^2</f>
        <v>0.14908695251611137</v>
      </c>
      <c r="I9" s="10"/>
      <c r="K9" s="47">
        <f>SQRT(D3^2+D9*K3^2+D10*((K52^2)/(D27^2)))</f>
        <v>2.4195659066649253E-2</v>
      </c>
      <c r="L9" s="1" t="s">
        <v>236</v>
      </c>
    </row>
    <row r="10" spans="1:29" s="1" customFormat="1" x14ac:dyDescent="0.25">
      <c r="A10" s="68"/>
      <c r="B10" s="73"/>
      <c r="D10" s="1">
        <f>2*(D7*(SIN(RADIANS(D8))))^2</f>
        <v>17018.260949677777</v>
      </c>
      <c r="I10" s="10"/>
    </row>
    <row r="11" spans="1:29" s="1" customFormat="1" x14ac:dyDescent="0.25">
      <c r="A11" s="69"/>
      <c r="B11" s="74"/>
      <c r="I11" s="10"/>
    </row>
    <row r="12" spans="1:29" s="1" customFormat="1" x14ac:dyDescent="0.25">
      <c r="A12" s="67" t="s">
        <v>2</v>
      </c>
      <c r="B12" s="75"/>
      <c r="C12" s="35"/>
      <c r="D12" s="36"/>
      <c r="E12" s="36"/>
      <c r="F12" s="36"/>
      <c r="G12" s="36"/>
      <c r="H12" s="36"/>
      <c r="I12" s="34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4"/>
    </row>
    <row r="13" spans="1:29" s="1" customFormat="1" x14ac:dyDescent="0.25">
      <c r="A13" s="68"/>
      <c r="B13" s="73"/>
      <c r="C13" s="6"/>
      <c r="I13" s="10"/>
      <c r="K13" s="47">
        <f>SQRT(D4^2+D9*K3^2+D10*((K51^2)/(D27^2)))</f>
        <v>2.3445502120347152E-2</v>
      </c>
      <c r="L13" s="1" t="s">
        <v>235</v>
      </c>
      <c r="AC13" s="10"/>
    </row>
    <row r="14" spans="1:29" s="1" customFormat="1" x14ac:dyDescent="0.25">
      <c r="A14" s="68"/>
      <c r="B14" s="73"/>
      <c r="C14" s="6"/>
      <c r="I14" s="10"/>
      <c r="K14" s="47">
        <f>SQRT(D4^2+D9*K3^2+D10*((K52^2)/(D27^2)))</f>
        <v>2.4195659066649253E-2</v>
      </c>
      <c r="L14" s="1" t="s">
        <v>236</v>
      </c>
      <c r="AC14" s="10"/>
    </row>
    <row r="15" spans="1:29" s="1" customFormat="1" x14ac:dyDescent="0.25">
      <c r="A15" s="68"/>
      <c r="B15" s="73"/>
      <c r="C15" s="6"/>
      <c r="I15" s="10"/>
      <c r="AC15" s="10"/>
    </row>
    <row r="16" spans="1:29" s="1" customFormat="1" x14ac:dyDescent="0.25">
      <c r="A16" s="69"/>
      <c r="B16" s="74"/>
      <c r="C16" s="9"/>
      <c r="D16" s="2"/>
      <c r="E16" s="2"/>
      <c r="F16" s="2"/>
      <c r="G16" s="2"/>
      <c r="H16" s="2"/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11"/>
    </row>
    <row r="17" spans="1:12" x14ac:dyDescent="0.25">
      <c r="A17" s="65" t="s">
        <v>3</v>
      </c>
    </row>
    <row r="18" spans="1:12" x14ac:dyDescent="0.25">
      <c r="A18" s="65"/>
      <c r="D18" s="55">
        <f>ATAN2(K31,K36)</f>
        <v>0.23933965250761494</v>
      </c>
      <c r="E18" s="37" t="s">
        <v>48</v>
      </c>
      <c r="F18" s="37"/>
      <c r="G18" s="37"/>
      <c r="H18" s="37"/>
      <c r="I18" s="39"/>
    </row>
    <row r="19" spans="1:12" x14ac:dyDescent="0.25">
      <c r="A19" s="65"/>
      <c r="D19" s="56">
        <f>IF(DEGREES(ATAN2(K31,K36))&gt;0,DEGREES(ATAN2(K31,K36)),360+(DEGREES(ATAN2(K31,K36))))</f>
        <v>13.713151958814047</v>
      </c>
      <c r="E19" s="37" t="s">
        <v>49</v>
      </c>
      <c r="F19" s="37"/>
      <c r="G19" s="37"/>
      <c r="H19" s="37"/>
      <c r="I19" s="39"/>
    </row>
    <row r="20" spans="1:12" x14ac:dyDescent="0.25">
      <c r="A20" s="65"/>
      <c r="D20" s="57">
        <f>INT(D19)</f>
        <v>13</v>
      </c>
      <c r="E20" s="37">
        <f>INT((D19-D20)*60)</f>
        <v>42</v>
      </c>
      <c r="F20" s="54">
        <f>(((D19-D20)*60)-E20)*60</f>
        <v>47.347051730568097</v>
      </c>
      <c r="G20" s="54"/>
      <c r="H20" s="54"/>
      <c r="I20" s="39"/>
      <c r="K20" s="14">
        <f>(SQRT(D21*(((1/D22)*D25)+(D26*(1/D23)*D24))))*D27</f>
        <v>58.340836101090858</v>
      </c>
      <c r="L20" t="s">
        <v>51</v>
      </c>
    </row>
    <row r="21" spans="1:12" ht="22.5" customHeight="1" x14ac:dyDescent="0.25">
      <c r="A21" s="65"/>
      <c r="D21" s="58">
        <f>(COS(D18))^4</f>
        <v>0.89076223264490484</v>
      </c>
      <c r="E21" s="37"/>
      <c r="F21" s="37"/>
      <c r="G21" s="37"/>
      <c r="H21" s="37"/>
      <c r="I21" s="39"/>
    </row>
    <row r="22" spans="1:12" ht="21.75" customHeight="1" x14ac:dyDescent="0.25">
      <c r="A22" s="65"/>
      <c r="D22" s="59">
        <f>K31^2</f>
        <v>9437.9282010405332</v>
      </c>
      <c r="E22" s="37"/>
      <c r="F22" s="37"/>
      <c r="G22" s="37"/>
      <c r="H22" s="37"/>
      <c r="I22" s="39"/>
    </row>
    <row r="23" spans="1:12" ht="21.75" customHeight="1" x14ac:dyDescent="0.25">
      <c r="A23" s="65"/>
      <c r="D23" s="59">
        <f>K31^4</f>
        <v>89074488.7279962</v>
      </c>
      <c r="E23" s="37"/>
      <c r="F23" s="37"/>
      <c r="G23" s="37"/>
      <c r="H23" s="37"/>
      <c r="I23" s="39"/>
    </row>
    <row r="24" spans="1:12" ht="21.75" customHeight="1" x14ac:dyDescent="0.25">
      <c r="A24" s="65"/>
      <c r="D24" s="60">
        <f>K46^2</f>
        <v>8.0000000000000004E-4</v>
      </c>
      <c r="E24" s="37"/>
      <c r="F24" s="37"/>
      <c r="G24" s="37"/>
      <c r="H24" s="37"/>
      <c r="I24" s="39"/>
    </row>
    <row r="25" spans="1:12" ht="21.75" customHeight="1" x14ac:dyDescent="0.25">
      <c r="A25" s="65"/>
      <c r="D25" s="60">
        <f>K41^2</f>
        <v>8.0000000000000004E-4</v>
      </c>
      <c r="E25" s="37"/>
      <c r="F25" s="37"/>
      <c r="G25" s="37"/>
      <c r="H25" s="37"/>
      <c r="I25" s="39"/>
    </row>
    <row r="26" spans="1:12" ht="22.5" customHeight="1" x14ac:dyDescent="0.25">
      <c r="A26" s="65"/>
      <c r="D26" s="59">
        <f>K36^2</f>
        <v>561.97443600026497</v>
      </c>
      <c r="E26" s="37"/>
      <c r="F26" s="37"/>
      <c r="G26" s="37"/>
      <c r="H26" s="37"/>
      <c r="I26" s="39"/>
    </row>
    <row r="27" spans="1:12" ht="20.25" customHeight="1" x14ac:dyDescent="0.25">
      <c r="A27" s="65"/>
      <c r="D27" s="61">
        <v>206265</v>
      </c>
      <c r="E27" s="37"/>
      <c r="F27" s="37"/>
      <c r="G27" s="37"/>
      <c r="H27" s="37"/>
      <c r="I27" s="39"/>
    </row>
    <row r="28" spans="1:12" ht="21.75" customHeight="1" x14ac:dyDescent="0.25">
      <c r="A28" s="65"/>
      <c r="D28" s="13"/>
    </row>
    <row r="29" spans="1:12" s="2" customFormat="1" x14ac:dyDescent="0.25">
      <c r="A29" s="66"/>
      <c r="B29" s="77"/>
      <c r="C29" s="9"/>
      <c r="I29" s="11"/>
    </row>
    <row r="30" spans="1:12" ht="15" customHeight="1" x14ac:dyDescent="0.25">
      <c r="A30" s="65" t="s">
        <v>4</v>
      </c>
    </row>
    <row r="31" spans="1:12" ht="18" x14ac:dyDescent="0.35">
      <c r="A31" s="65"/>
      <c r="C31" s="6" t="s">
        <v>36</v>
      </c>
      <c r="D31" s="4">
        <v>6068144.1239999998</v>
      </c>
      <c r="E31" s="1" t="s">
        <v>31</v>
      </c>
      <c r="J31" t="s">
        <v>38</v>
      </c>
      <c r="K31" s="5">
        <f>D32-D31</f>
        <v>97.149000000208616</v>
      </c>
      <c r="L31" s="1" t="s">
        <v>31</v>
      </c>
    </row>
    <row r="32" spans="1:12" ht="18" x14ac:dyDescent="0.35">
      <c r="A32" s="65"/>
      <c r="C32" s="6" t="s">
        <v>37</v>
      </c>
      <c r="D32" s="4">
        <v>6068241.273</v>
      </c>
      <c r="E32" s="1" t="s">
        <v>31</v>
      </c>
    </row>
    <row r="33" spans="1:12" x14ac:dyDescent="0.25">
      <c r="A33" s="65"/>
    </row>
    <row r="34" spans="1:12" s="2" customFormat="1" x14ac:dyDescent="0.25">
      <c r="A34" s="66"/>
      <c r="B34" s="77"/>
      <c r="C34" s="9"/>
      <c r="I34" s="11"/>
    </row>
    <row r="35" spans="1:12" ht="15" customHeight="1" x14ac:dyDescent="0.25">
      <c r="A35" s="65" t="s">
        <v>5</v>
      </c>
    </row>
    <row r="36" spans="1:12" ht="18" x14ac:dyDescent="0.35">
      <c r="A36" s="65"/>
      <c r="C36" s="6" t="s">
        <v>39</v>
      </c>
      <c r="D36" s="4">
        <v>578450.30099999998</v>
      </c>
      <c r="E36" s="1" t="s">
        <v>31</v>
      </c>
      <c r="J36" t="s">
        <v>41</v>
      </c>
      <c r="K36" s="5">
        <f>D37-D36</f>
        <v>23.706000000005588</v>
      </c>
      <c r="L36" t="s">
        <v>31</v>
      </c>
    </row>
    <row r="37" spans="1:12" ht="18" x14ac:dyDescent="0.35">
      <c r="A37" s="65"/>
      <c r="C37" s="6" t="s">
        <v>40</v>
      </c>
      <c r="D37" s="4">
        <v>578474.00699999998</v>
      </c>
      <c r="E37" s="1" t="s">
        <v>31</v>
      </c>
    </row>
    <row r="38" spans="1:12" x14ac:dyDescent="0.25">
      <c r="A38" s="65"/>
    </row>
    <row r="39" spans="1:12" s="2" customFormat="1" x14ac:dyDescent="0.25">
      <c r="A39" s="66"/>
      <c r="B39" s="77"/>
      <c r="C39" s="9"/>
      <c r="I39" s="11"/>
    </row>
    <row r="40" spans="1:12" s="1" customFormat="1" ht="15" customHeight="1" x14ac:dyDescent="0.25">
      <c r="A40" s="65" t="s">
        <v>6</v>
      </c>
      <c r="B40" s="78"/>
      <c r="C40" s="6"/>
      <c r="I40" s="10"/>
    </row>
    <row r="41" spans="1:12" s="1" customFormat="1" ht="18" x14ac:dyDescent="0.35">
      <c r="A41" s="65"/>
      <c r="B41" s="78"/>
      <c r="C41" s="6" t="s">
        <v>42</v>
      </c>
      <c r="D41" s="4">
        <v>0.02</v>
      </c>
      <c r="E41" t="s">
        <v>31</v>
      </c>
      <c r="I41" s="10"/>
      <c r="J41" s="6" t="s">
        <v>44</v>
      </c>
      <c r="K41" s="5">
        <f>SQRT(D41*D41+D42*D42)</f>
        <v>2.8284271247461901E-2</v>
      </c>
      <c r="L41" t="s">
        <v>31</v>
      </c>
    </row>
    <row r="42" spans="1:12" s="1" customFormat="1" ht="18" x14ac:dyDescent="0.35">
      <c r="A42" s="65"/>
      <c r="B42" s="78"/>
      <c r="C42" s="6" t="s">
        <v>43</v>
      </c>
      <c r="D42" s="4">
        <v>0.02</v>
      </c>
      <c r="E42" t="s">
        <v>31</v>
      </c>
      <c r="I42" s="10"/>
    </row>
    <row r="43" spans="1:12" s="1" customFormat="1" x14ac:dyDescent="0.25">
      <c r="A43" s="65"/>
      <c r="B43" s="78"/>
      <c r="C43" s="6"/>
      <c r="I43" s="10"/>
    </row>
    <row r="44" spans="1:12" s="2" customFormat="1" x14ac:dyDescent="0.25">
      <c r="A44" s="66"/>
      <c r="B44" s="77"/>
      <c r="C44" s="9"/>
      <c r="I44" s="11"/>
    </row>
    <row r="45" spans="1:12" ht="15" customHeight="1" x14ac:dyDescent="0.25">
      <c r="A45" s="65" t="s">
        <v>7</v>
      </c>
    </row>
    <row r="46" spans="1:12" ht="18" x14ac:dyDescent="0.35">
      <c r="A46" s="65"/>
      <c r="C46" s="6" t="s">
        <v>45</v>
      </c>
      <c r="D46" s="4">
        <v>0.02</v>
      </c>
      <c r="E46" t="s">
        <v>31</v>
      </c>
      <c r="J46" s="6" t="s">
        <v>47</v>
      </c>
      <c r="K46" s="5">
        <f>SQRT(D46*D46+D47*D47)</f>
        <v>2.8284271247461901E-2</v>
      </c>
      <c r="L46" t="s">
        <v>31</v>
      </c>
    </row>
    <row r="47" spans="1:12" ht="18" x14ac:dyDescent="0.35">
      <c r="A47" s="65"/>
      <c r="C47" s="6" t="s">
        <v>46</v>
      </c>
      <c r="D47" s="4">
        <v>0.02</v>
      </c>
      <c r="E47" t="s">
        <v>31</v>
      </c>
      <c r="J47" s="1"/>
      <c r="K47" s="1"/>
      <c r="L47" s="1"/>
    </row>
    <row r="48" spans="1:12" x14ac:dyDescent="0.25">
      <c r="A48" s="65"/>
    </row>
    <row r="49" spans="1:12" s="2" customFormat="1" x14ac:dyDescent="0.25">
      <c r="A49" s="66"/>
      <c r="B49" s="77"/>
      <c r="C49" s="9"/>
      <c r="I49" s="11"/>
    </row>
    <row r="50" spans="1:12" ht="15" customHeight="1" x14ac:dyDescent="0.25">
      <c r="A50" s="65" t="s">
        <v>8</v>
      </c>
    </row>
    <row r="51" spans="1:12" x14ac:dyDescent="0.25">
      <c r="A51" s="65"/>
      <c r="D51" s="1">
        <v>5</v>
      </c>
      <c r="E51" s="1" t="s">
        <v>51</v>
      </c>
      <c r="K51" s="14">
        <f>SQRT((K56^2)+(K62^2)+(D51^2))</f>
        <v>8.7209116650726379</v>
      </c>
      <c r="L51" t="s">
        <v>51</v>
      </c>
    </row>
    <row r="52" spans="1:12" x14ac:dyDescent="0.25">
      <c r="A52" s="65"/>
      <c r="K52" s="14">
        <f>SQRT((K57^2)+(K62^2)+(D51^2))</f>
        <v>12.860766918908842</v>
      </c>
      <c r="L52" t="s">
        <v>51</v>
      </c>
    </row>
    <row r="53" spans="1:12" x14ac:dyDescent="0.25">
      <c r="A53" s="65"/>
    </row>
    <row r="54" spans="1:12" s="2" customFormat="1" x14ac:dyDescent="0.25">
      <c r="A54" s="66"/>
      <c r="B54" s="77"/>
      <c r="C54" s="9"/>
      <c r="I54" s="11"/>
    </row>
    <row r="55" spans="1:12" ht="15" customHeight="1" x14ac:dyDescent="0.25">
      <c r="A55" s="65" t="s">
        <v>9</v>
      </c>
    </row>
    <row r="56" spans="1:12" x14ac:dyDescent="0.25">
      <c r="A56" s="65"/>
      <c r="D56" s="1">
        <v>2E-3</v>
      </c>
      <c r="E56" s="1" t="s">
        <v>31</v>
      </c>
      <c r="K56" s="14">
        <f>(D56/D58)*D59</f>
        <v>4.1253000000000002</v>
      </c>
      <c r="L56" t="s">
        <v>51</v>
      </c>
    </row>
    <row r="57" spans="1:12" x14ac:dyDescent="0.25">
      <c r="A57" s="65"/>
      <c r="D57" s="1">
        <v>5.0000000000000001E-3</v>
      </c>
      <c r="E57" s="1" t="s">
        <v>31</v>
      </c>
      <c r="K57" s="14">
        <f>(D57/D58)*D59</f>
        <v>10.31325</v>
      </c>
      <c r="L57" t="s">
        <v>51</v>
      </c>
    </row>
    <row r="58" spans="1:12" x14ac:dyDescent="0.25">
      <c r="A58" s="65"/>
      <c r="C58" s="6" t="s">
        <v>50</v>
      </c>
      <c r="D58" s="1">
        <v>100</v>
      </c>
      <c r="E58" s="1" t="s">
        <v>31</v>
      </c>
    </row>
    <row r="59" spans="1:12" x14ac:dyDescent="0.25">
      <c r="A59" s="65"/>
      <c r="D59" s="15">
        <v>206265</v>
      </c>
    </row>
    <row r="60" spans="1:12" s="2" customFormat="1" x14ac:dyDescent="0.25">
      <c r="A60" s="66"/>
      <c r="B60" s="77"/>
      <c r="C60" s="9"/>
      <c r="I60" s="11"/>
    </row>
    <row r="61" spans="1:12" s="1" customFormat="1" ht="15" customHeight="1" x14ac:dyDescent="0.25">
      <c r="A61" s="65" t="s">
        <v>10</v>
      </c>
      <c r="B61" s="78"/>
      <c r="C61" s="6"/>
      <c r="I61" s="10"/>
    </row>
    <row r="62" spans="1:12" s="1" customFormat="1" x14ac:dyDescent="0.25">
      <c r="A62" s="65"/>
      <c r="B62" s="78"/>
      <c r="C62" s="6"/>
      <c r="D62" s="15">
        <v>2E-3</v>
      </c>
      <c r="E62" s="1" t="s">
        <v>31</v>
      </c>
      <c r="I62" s="10"/>
      <c r="K62" s="14">
        <f>(D62/D63)*D64*SQRT(2)</f>
        <v>5.8340552088577295</v>
      </c>
      <c r="L62" t="s">
        <v>51</v>
      </c>
    </row>
    <row r="63" spans="1:12" s="1" customFormat="1" x14ac:dyDescent="0.25">
      <c r="A63" s="65"/>
      <c r="B63" s="78"/>
      <c r="C63" s="6" t="s">
        <v>50</v>
      </c>
      <c r="D63" s="15">
        <v>100</v>
      </c>
      <c r="E63" s="1" t="s">
        <v>31</v>
      </c>
      <c r="I63" s="10"/>
    </row>
    <row r="64" spans="1:12" s="1" customFormat="1" x14ac:dyDescent="0.25">
      <c r="A64" s="65"/>
      <c r="B64" s="78"/>
      <c r="C64" s="6"/>
      <c r="D64" s="15">
        <v>206265</v>
      </c>
      <c r="I64" s="10"/>
    </row>
    <row r="65" spans="1:33" s="2" customFormat="1" x14ac:dyDescent="0.25">
      <c r="A65" s="66"/>
      <c r="B65" s="77"/>
      <c r="C65" s="9"/>
      <c r="I65" s="11"/>
    </row>
    <row r="66" spans="1:33" ht="15" customHeight="1" x14ac:dyDescent="0.25">
      <c r="A66" s="65" t="s">
        <v>11</v>
      </c>
    </row>
    <row r="67" spans="1:33" x14ac:dyDescent="0.25">
      <c r="A67" s="65"/>
      <c r="C67" s="6" t="s">
        <v>52</v>
      </c>
      <c r="D67" s="22" t="s">
        <v>193</v>
      </c>
      <c r="E67" s="22" t="s">
        <v>194</v>
      </c>
      <c r="F67" s="22" t="s">
        <v>203</v>
      </c>
      <c r="G67" s="22" t="s">
        <v>204</v>
      </c>
      <c r="H67" s="22" t="s">
        <v>221</v>
      </c>
      <c r="I67" s="23" t="s">
        <v>222</v>
      </c>
    </row>
    <row r="68" spans="1:33" s="19" customFormat="1" ht="18" x14ac:dyDescent="0.35">
      <c r="A68" s="65"/>
      <c r="B68" s="76"/>
      <c r="C68" s="6">
        <v>1</v>
      </c>
      <c r="D68" s="15">
        <f t="shared" ref="D68:D75" si="0">ATAN2((D82-D81),(F82-F81))</f>
        <v>0.74954609000448802</v>
      </c>
      <c r="E68" s="21">
        <f>DEGREES(D68)</f>
        <v>42.945827507790106</v>
      </c>
      <c r="F68" s="1">
        <f t="shared" ref="F68:F75" si="1">COS(D68)</f>
        <v>0.73199819613320449</v>
      </c>
      <c r="G68" s="1">
        <f t="shared" ref="G68:G75" si="2">F68^2</f>
        <v>0.53582135914226536</v>
      </c>
      <c r="H68" s="1">
        <f>SIN(D68)</f>
        <v>0.68130656892307651</v>
      </c>
      <c r="I68" s="10">
        <f>H68^2</f>
        <v>0.4641786408577348</v>
      </c>
      <c r="J68" s="19" t="s">
        <v>196</v>
      </c>
      <c r="K68" s="14">
        <f>SQRT(($K$20^2)+(C68*($K$51^2)))</f>
        <v>58.989045230825248</v>
      </c>
      <c r="L68" t="s">
        <v>51</v>
      </c>
    </row>
    <row r="69" spans="1:33" s="19" customFormat="1" ht="18" x14ac:dyDescent="0.35">
      <c r="A69" s="65"/>
      <c r="B69" s="76"/>
      <c r="C69" s="6">
        <v>2</v>
      </c>
      <c r="D69" s="15">
        <f t="shared" si="0"/>
        <v>1.4465790240270509</v>
      </c>
      <c r="E69" s="21">
        <f t="shared" ref="E69:E75" si="3">DEGREES(D69)</f>
        <v>82.882872808903727</v>
      </c>
      <c r="F69" s="1">
        <f t="shared" si="1"/>
        <v>0.12389810490782793</v>
      </c>
      <c r="G69" s="1">
        <f t="shared" si="2"/>
        <v>1.5350740399751137E-2</v>
      </c>
      <c r="H69" s="1">
        <f t="shared" ref="H69:H75" si="4">SIN(D69)</f>
        <v>0.99229494587055556</v>
      </c>
      <c r="I69" s="10">
        <f t="shared" ref="I69:I75" si="5">H69^2</f>
        <v>0.98464925960024874</v>
      </c>
      <c r="J69" s="19" t="s">
        <v>197</v>
      </c>
      <c r="K69" s="14">
        <f t="shared" ref="K69:K75" si="6">SQRT(($K$20^2)+(C69*($K$51^2)))</f>
        <v>59.630208430914834</v>
      </c>
      <c r="L69" s="19" t="s">
        <v>51</v>
      </c>
    </row>
    <row r="70" spans="1:33" s="19" customFormat="1" ht="18" x14ac:dyDescent="0.35">
      <c r="A70" s="65"/>
      <c r="B70" s="76"/>
      <c r="C70" s="6">
        <v>3</v>
      </c>
      <c r="D70" s="15">
        <f t="shared" si="0"/>
        <v>1.6755506647008569</v>
      </c>
      <c r="E70" s="21">
        <f t="shared" si="3"/>
        <v>96.001981447698824</v>
      </c>
      <c r="F70" s="1">
        <f t="shared" si="1"/>
        <v>-0.1045628565433189</v>
      </c>
      <c r="G70" s="1">
        <f t="shared" si="2"/>
        <v>1.0933390968498689E-2</v>
      </c>
      <c r="H70" s="1">
        <f t="shared" si="4"/>
        <v>0.99451827988805785</v>
      </c>
      <c r="I70" s="10">
        <f t="shared" si="5"/>
        <v>0.98906660903150134</v>
      </c>
      <c r="J70" s="19" t="s">
        <v>198</v>
      </c>
      <c r="K70" s="14">
        <f t="shared" si="6"/>
        <v>60.264550589748417</v>
      </c>
      <c r="L70" s="19" t="s">
        <v>51</v>
      </c>
    </row>
    <row r="71" spans="1:33" s="19" customFormat="1" ht="18" x14ac:dyDescent="0.35">
      <c r="A71" s="65"/>
      <c r="B71" s="76"/>
      <c r="C71" s="6">
        <v>4</v>
      </c>
      <c r="D71" s="15">
        <f t="shared" si="0"/>
        <v>1.9595122559593858</v>
      </c>
      <c r="E71" s="21">
        <f t="shared" si="3"/>
        <v>112.2717821706315</v>
      </c>
      <c r="F71" s="1">
        <f t="shared" si="1"/>
        <v>-0.37900045326577936</v>
      </c>
      <c r="G71" s="1">
        <f t="shared" si="2"/>
        <v>0.14364134357566621</v>
      </c>
      <c r="H71" s="1">
        <f t="shared" si="4"/>
        <v>0.92539648606655833</v>
      </c>
      <c r="I71" s="10">
        <f t="shared" si="5"/>
        <v>0.85635865642433384</v>
      </c>
      <c r="J71" s="19" t="s">
        <v>199</v>
      </c>
      <c r="K71" s="14">
        <f t="shared" si="6"/>
        <v>60.892284881209264</v>
      </c>
      <c r="L71" s="19" t="s">
        <v>51</v>
      </c>
    </row>
    <row r="72" spans="1:33" s="19" customFormat="1" ht="18" x14ac:dyDescent="0.35">
      <c r="A72" s="65"/>
      <c r="B72" s="76"/>
      <c r="C72" s="6">
        <v>5</v>
      </c>
      <c r="D72" s="15">
        <f t="shared" si="0"/>
        <v>0.90683379897168226</v>
      </c>
      <c r="E72" s="21">
        <f t="shared" si="3"/>
        <v>51.957749400892325</v>
      </c>
      <c r="F72" s="1">
        <f t="shared" si="1"/>
        <v>0.61624239651921453</v>
      </c>
      <c r="G72" s="1">
        <f t="shared" si="2"/>
        <v>0.3797546912677448</v>
      </c>
      <c r="H72" s="1">
        <f t="shared" si="4"/>
        <v>0.78755654319690283</v>
      </c>
      <c r="I72" s="10">
        <f t="shared" si="5"/>
        <v>0.62024530873225503</v>
      </c>
      <c r="J72" s="19" t="s">
        <v>200</v>
      </c>
      <c r="K72" s="14">
        <f t="shared" si="6"/>
        <v>61.513613601578854</v>
      </c>
      <c r="L72" s="19" t="s">
        <v>51</v>
      </c>
    </row>
    <row r="73" spans="1:33" s="19" customFormat="1" ht="18" x14ac:dyDescent="0.35">
      <c r="A73" s="65"/>
      <c r="B73" s="76"/>
      <c r="C73" s="6">
        <v>6</v>
      </c>
      <c r="D73" s="15">
        <f t="shared" si="0"/>
        <v>1.2624611105942865</v>
      </c>
      <c r="E73" s="21">
        <f t="shared" si="3"/>
        <v>72.33369343645127</v>
      </c>
      <c r="F73" s="1">
        <f t="shared" si="1"/>
        <v>0.30347278494133473</v>
      </c>
      <c r="G73" s="1">
        <f t="shared" si="2"/>
        <v>9.2095731200049602E-2</v>
      </c>
      <c r="H73" s="1">
        <f t="shared" si="4"/>
        <v>0.95284010662857299</v>
      </c>
      <c r="I73" s="10">
        <f t="shared" si="5"/>
        <v>0.90790426879995034</v>
      </c>
      <c r="J73" s="19" t="s">
        <v>201</v>
      </c>
      <c r="K73" s="14">
        <f t="shared" si="6"/>
        <v>62.128728931101968</v>
      </c>
      <c r="L73" s="19" t="s">
        <v>51</v>
      </c>
    </row>
    <row r="74" spans="1:33" s="19" customFormat="1" ht="18" x14ac:dyDescent="0.35">
      <c r="A74" s="65"/>
      <c r="B74" s="76"/>
      <c r="C74" s="6">
        <v>7</v>
      </c>
      <c r="D74" s="15">
        <f t="shared" si="0"/>
        <v>1.5831286805622169</v>
      </c>
      <c r="E74" s="21">
        <f t="shared" si="3"/>
        <v>90.706591822329713</v>
      </c>
      <c r="F74" s="1">
        <f t="shared" si="1"/>
        <v>-1.2332041171353387E-2</v>
      </c>
      <c r="G74" s="1">
        <f t="shared" si="2"/>
        <v>1.5207923945195501E-4</v>
      </c>
      <c r="H74" s="1">
        <f t="shared" si="4"/>
        <v>0.99992395748904228</v>
      </c>
      <c r="I74" s="10">
        <f t="shared" si="5"/>
        <v>0.99984792076054807</v>
      </c>
      <c r="J74" s="19" t="s">
        <v>202</v>
      </c>
      <c r="K74" s="14">
        <f t="shared" si="6"/>
        <v>62.737813628340177</v>
      </c>
      <c r="L74" s="19" t="s">
        <v>51</v>
      </c>
    </row>
    <row r="75" spans="1:33" s="19" customFormat="1" ht="18" x14ac:dyDescent="0.35">
      <c r="A75" s="65"/>
      <c r="B75" s="76"/>
      <c r="C75" s="6">
        <v>8</v>
      </c>
      <c r="D75" s="15">
        <f t="shared" si="0"/>
        <v>1.8292657171493309</v>
      </c>
      <c r="E75" s="21">
        <f t="shared" si="3"/>
        <v>104.80920520062848</v>
      </c>
      <c r="F75" s="1">
        <f t="shared" si="1"/>
        <v>-0.25560108550808608</v>
      </c>
      <c r="G75" s="1">
        <f t="shared" si="2"/>
        <v>6.5331914912911931E-2</v>
      </c>
      <c r="H75" s="1">
        <f t="shared" si="4"/>
        <v>0.96678233594076801</v>
      </c>
      <c r="I75" s="10">
        <f t="shared" si="5"/>
        <v>0.93466808508708799</v>
      </c>
      <c r="J75" s="19" t="s">
        <v>195</v>
      </c>
      <c r="K75" s="14">
        <f t="shared" si="6"/>
        <v>63.341041664424388</v>
      </c>
      <c r="L75" s="19" t="s">
        <v>51</v>
      </c>
    </row>
    <row r="76" spans="1:33" s="19" customFormat="1" x14ac:dyDescent="0.25">
      <c r="A76" s="65"/>
      <c r="B76" s="76"/>
      <c r="C76" s="6"/>
      <c r="D76" s="15"/>
      <c r="E76" s="1"/>
      <c r="F76" s="1"/>
      <c r="G76" s="1"/>
      <c r="H76" s="1"/>
      <c r="I76" s="10"/>
      <c r="K76" s="16"/>
    </row>
    <row r="77" spans="1:33" x14ac:dyDescent="0.25">
      <c r="A77" s="65"/>
    </row>
    <row r="78" spans="1:33" x14ac:dyDescent="0.25">
      <c r="A78" s="65"/>
    </row>
    <row r="79" spans="1:33" s="2" customFormat="1" x14ac:dyDescent="0.25">
      <c r="A79" s="66"/>
      <c r="B79" s="77"/>
      <c r="C79" s="9"/>
      <c r="I79" s="11"/>
    </row>
    <row r="80" spans="1:33" ht="15" customHeight="1" x14ac:dyDescent="0.25">
      <c r="A80" s="65" t="s">
        <v>12</v>
      </c>
      <c r="L80" t="s">
        <v>78</v>
      </c>
      <c r="O80" s="19" t="s">
        <v>78</v>
      </c>
      <c r="R80" s="19" t="s">
        <v>78</v>
      </c>
      <c r="U80" s="19" t="s">
        <v>78</v>
      </c>
      <c r="X80" s="19" t="s">
        <v>78</v>
      </c>
      <c r="AA80" s="19" t="s">
        <v>78</v>
      </c>
      <c r="AD80" s="19" t="s">
        <v>78</v>
      </c>
      <c r="AG80" s="19" t="s">
        <v>78</v>
      </c>
    </row>
    <row r="81" spans="1:35" ht="18" x14ac:dyDescent="0.35">
      <c r="A81" s="65"/>
      <c r="C81" s="6" t="s">
        <v>82</v>
      </c>
      <c r="D81" s="18">
        <v>6068144.1239999998</v>
      </c>
      <c r="E81" s="1" t="s">
        <v>83</v>
      </c>
      <c r="F81" s="20">
        <v>578450.30099999998</v>
      </c>
      <c r="G81" s="20"/>
      <c r="H81" s="20"/>
      <c r="J81" s="6" t="s">
        <v>70</v>
      </c>
      <c r="K81" s="20">
        <f>SQRT((($D$89-$D81)^2)+(($F$89-$F81)^2))</f>
        <v>654.11603995401947</v>
      </c>
      <c r="L81" s="20">
        <f>K81^2</f>
        <v>427867.7937251284</v>
      </c>
      <c r="M81" s="1" t="s">
        <v>91</v>
      </c>
      <c r="N81" s="20">
        <f t="shared" ref="N81:N87" si="7">SQRT((($D$88-$D81)^2)+(($F$88-$F81)^2))</f>
        <v>527.30702569382936</v>
      </c>
      <c r="O81" s="20">
        <f>N81^2</f>
        <v>278052.6993460728</v>
      </c>
      <c r="P81" s="1" t="s">
        <v>92</v>
      </c>
      <c r="Q81" s="20">
        <f t="shared" ref="Q81:Q86" si="8">SQRT((($D$87-$D81)^2)+(($F$87-$F81)^2))</f>
        <v>441.31058552905324</v>
      </c>
      <c r="R81" s="20">
        <f>Q81^2</f>
        <v>194755.03289999583</v>
      </c>
      <c r="S81" s="1" t="s">
        <v>93</v>
      </c>
      <c r="T81" s="20">
        <f>SQRT((($D$86-$D81)^2)+(($F$86-$F81)^2))</f>
        <v>363.7544614490406</v>
      </c>
      <c r="U81" s="20">
        <f>T81^2</f>
        <v>132317.30822408156</v>
      </c>
      <c r="V81" s="1" t="s">
        <v>105</v>
      </c>
      <c r="W81" s="20">
        <f>SQRT((($D$85-$D81)^2)+(($F$85-$F81)^2))</f>
        <v>294.13551496724904</v>
      </c>
      <c r="X81" s="20">
        <f>W81^2</f>
        <v>86515.701165048784</v>
      </c>
      <c r="Y81" s="1" t="s">
        <v>104</v>
      </c>
      <c r="Z81" s="20">
        <f>SQRT((($D$84-$D81)^2)+(($F$84-$F81)^2))</f>
        <v>193.48703092724</v>
      </c>
      <c r="AA81" s="20">
        <f>Z81^2</f>
        <v>37437.231137038725</v>
      </c>
      <c r="AB81" s="1" t="s">
        <v>103</v>
      </c>
      <c r="AC81" s="20">
        <f>SQRT((($D$83-$D81)^2)+(($F$83-$F81)^2))</f>
        <v>138.05689750267425</v>
      </c>
      <c r="AD81" s="20">
        <f>AC81^2</f>
        <v>19059.706948063904</v>
      </c>
      <c r="AE81" s="1" t="s">
        <v>102</v>
      </c>
      <c r="AF81" s="20">
        <f>SQRT((($D$82-$D81)^2)+(($F$82-$F81)^2))</f>
        <v>68.472846333788908</v>
      </c>
      <c r="AG81" s="20">
        <f>AF81^2</f>
        <v>4688.5306850506695</v>
      </c>
      <c r="AH81" s="1"/>
      <c r="AI81" s="1"/>
    </row>
    <row r="82" spans="1:35" ht="18" x14ac:dyDescent="0.35">
      <c r="A82" s="65"/>
      <c r="C82" s="6" t="s">
        <v>56</v>
      </c>
      <c r="D82" s="18">
        <v>6068194.2460000003</v>
      </c>
      <c r="E82" s="1" t="s">
        <v>63</v>
      </c>
      <c r="F82" s="20">
        <v>578496.95200000005</v>
      </c>
      <c r="G82" s="20"/>
      <c r="H82" s="20"/>
      <c r="J82" s="6" t="s">
        <v>71</v>
      </c>
      <c r="K82" s="20">
        <f t="shared" ref="K82:K88" si="9">SQRT((($D$89-D82)^2)+(($F$89-F82)^2))</f>
        <v>605.72781424827929</v>
      </c>
      <c r="L82" s="20">
        <f t="shared" ref="L82:L88" si="10">K82^2</f>
        <v>366906.18495399796</v>
      </c>
      <c r="M82" s="1" t="s">
        <v>94</v>
      </c>
      <c r="N82" s="20">
        <f t="shared" si="7"/>
        <v>475.26742112726987</v>
      </c>
      <c r="O82" s="20">
        <f t="shared" ref="O82:O87" si="11">N82^2</f>
        <v>225879.12158496567</v>
      </c>
      <c r="P82" s="1" t="s">
        <v>96</v>
      </c>
      <c r="Q82" s="20">
        <f t="shared" si="8"/>
        <v>388.11878406090398</v>
      </c>
      <c r="R82" s="20">
        <f t="shared" ref="R82:R86" si="12">Q82^2</f>
        <v>150636.1905409146</v>
      </c>
      <c r="S82" s="1" t="s">
        <v>95</v>
      </c>
      <c r="T82" s="20">
        <f>SQRT((($D$86-$D82)^2)+(($F$86-$F82)^2))</f>
        <v>312.29998767368556</v>
      </c>
      <c r="U82" s="20">
        <f t="shared" ref="U82:U85" si="13">T82^2</f>
        <v>97531.282300984152</v>
      </c>
      <c r="V82" s="1" t="s">
        <v>99</v>
      </c>
      <c r="W82" s="20">
        <f>SQRT((($D$85-$D82)^2)+(($F$85-$F82)^2))</f>
        <v>250.71792446888062</v>
      </c>
      <c r="X82" s="20">
        <f t="shared" ref="X82:X84" si="14">W82^2</f>
        <v>62859.477649983332</v>
      </c>
      <c r="Y82" s="1" t="s">
        <v>100</v>
      </c>
      <c r="Z82" s="20">
        <f>SQRT((($D$84-$D82)^2)+(($F$84-$F82)^2))</f>
        <v>139.37059610259925</v>
      </c>
      <c r="AA82" s="20">
        <f t="shared" ref="AA82:AA83" si="15">Z82^2</f>
        <v>19424.163057993854</v>
      </c>
      <c r="AB82" s="1" t="s">
        <v>101</v>
      </c>
      <c r="AC82" s="20">
        <f>SQRT((($D$83-$D82)^2)+(($F$83-$F82)^2))</f>
        <v>78.3708516541585</v>
      </c>
      <c r="AD82" s="20">
        <f>AC82^2</f>
        <v>6141.9903889981179</v>
      </c>
      <c r="AE82" s="1"/>
      <c r="AF82" s="1"/>
      <c r="AG82" s="1"/>
      <c r="AH82" s="1"/>
      <c r="AI82" s="1"/>
    </row>
    <row r="83" spans="1:35" ht="18" x14ac:dyDescent="0.35">
      <c r="A83" s="65"/>
      <c r="C83" s="6" t="s">
        <v>57</v>
      </c>
      <c r="D83" s="18">
        <v>6068203.9560000002</v>
      </c>
      <c r="E83" s="1" t="s">
        <v>64</v>
      </c>
      <c r="F83" s="20">
        <v>578574.71900000004</v>
      </c>
      <c r="G83" s="20"/>
      <c r="H83" s="20"/>
      <c r="J83" s="6" t="s">
        <v>72</v>
      </c>
      <c r="K83" s="20">
        <f t="shared" si="9"/>
        <v>528.09521259050052</v>
      </c>
      <c r="L83" s="20">
        <f t="shared" si="10"/>
        <v>278884.55356100592</v>
      </c>
      <c r="M83" s="1" t="s">
        <v>98</v>
      </c>
      <c r="N83" s="20">
        <f t="shared" si="7"/>
        <v>397.04397899726706</v>
      </c>
      <c r="O83" s="20">
        <f t="shared" si="11"/>
        <v>157643.92125798223</v>
      </c>
      <c r="P83" s="1" t="s">
        <v>110</v>
      </c>
      <c r="Q83" s="20">
        <f t="shared" si="8"/>
        <v>309.81857620217181</v>
      </c>
      <c r="R83" s="20">
        <f t="shared" si="12"/>
        <v>95987.550159940947</v>
      </c>
      <c r="S83" s="1" t="s">
        <v>97</v>
      </c>
      <c r="T83" s="20">
        <f>SQRT((($D$86-$D83)^2)+(($F$86-$F83)^2))</f>
        <v>234.38199999998324</v>
      </c>
      <c r="U83" s="20">
        <f t="shared" si="13"/>
        <v>54934.921923992144</v>
      </c>
      <c r="V83" s="1" t="s">
        <v>116</v>
      </c>
      <c r="W83" s="20">
        <f>SQRT((($D$85-$D83)^2)+(($F$85-$F83)^2))</f>
        <v>176.99554360768499</v>
      </c>
      <c r="X83" s="20">
        <f t="shared" si="14"/>
        <v>31327.422456979919</v>
      </c>
      <c r="Y83" s="1" t="s">
        <v>118</v>
      </c>
      <c r="Z83" s="20">
        <f>SQRT((($D$84-$D83)^2)+(($F$84-$F83)^2))</f>
        <v>61.905347790008889</v>
      </c>
      <c r="AA83" s="20">
        <f t="shared" si="15"/>
        <v>3832.2720850019587</v>
      </c>
      <c r="AB83" s="1"/>
      <c r="AC83" s="1"/>
      <c r="AD83" s="1"/>
      <c r="AE83" s="1"/>
      <c r="AF83" s="1"/>
      <c r="AG83" s="1"/>
      <c r="AH83" s="1"/>
      <c r="AI83" s="1"/>
    </row>
    <row r="84" spans="1:35" ht="18" x14ac:dyDescent="0.35">
      <c r="A84" s="65"/>
      <c r="C84" s="6" t="s">
        <v>58</v>
      </c>
      <c r="D84" s="18">
        <v>6068197.483</v>
      </c>
      <c r="E84" s="1" t="s">
        <v>65</v>
      </c>
      <c r="F84" s="20">
        <v>578636.28500000003</v>
      </c>
      <c r="G84" s="20"/>
      <c r="H84" s="20"/>
      <c r="J84" s="6" t="s">
        <v>73</v>
      </c>
      <c r="K84" s="20">
        <f t="shared" si="9"/>
        <v>466.42424594355128</v>
      </c>
      <c r="L84" s="20">
        <f t="shared" si="10"/>
        <v>217551.57720401042</v>
      </c>
      <c r="M84" s="1" t="s">
        <v>106</v>
      </c>
      <c r="N84" s="20">
        <f t="shared" si="7"/>
        <v>336.09575341113316</v>
      </c>
      <c r="O84" s="20">
        <f t="shared" si="11"/>
        <v>112960.35546099722</v>
      </c>
      <c r="P84" s="1" t="s">
        <v>111</v>
      </c>
      <c r="Q84" s="20">
        <f t="shared" si="8"/>
        <v>249.17995233357183</v>
      </c>
      <c r="R84" s="20">
        <f t="shared" si="12"/>
        <v>62090.648644961133</v>
      </c>
      <c r="S84" s="1" t="s">
        <v>114</v>
      </c>
      <c r="T84" s="20">
        <f>SQRT((($D$86-$D84)^2)+(($F$86-$F84)^2))</f>
        <v>172.93718392815379</v>
      </c>
      <c r="U84" s="20">
        <f t="shared" si="13"/>
        <v>29907.269585000093</v>
      </c>
      <c r="V84" s="1" t="s">
        <v>117</v>
      </c>
      <c r="W84" s="20">
        <f>SQRT((($D$85-$D84)^2)+(($F$85-$F84)^2))</f>
        <v>116.71753851055881</v>
      </c>
      <c r="X84" s="20">
        <f t="shared" si="14"/>
        <v>13622.983795963779</v>
      </c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8" x14ac:dyDescent="0.35">
      <c r="A85" s="65"/>
      <c r="C85" s="6" t="s">
        <v>59</v>
      </c>
      <c r="D85" s="18">
        <v>6068153.2470000004</v>
      </c>
      <c r="E85" s="1" t="s">
        <v>66</v>
      </c>
      <c r="F85" s="20">
        <v>578744.29500000004</v>
      </c>
      <c r="G85" s="20"/>
      <c r="H85" s="20"/>
      <c r="J85" s="6" t="s">
        <v>74</v>
      </c>
      <c r="K85" s="20">
        <f t="shared" si="9"/>
        <v>360.45103614220312</v>
      </c>
      <c r="L85" s="20">
        <f t="shared" si="10"/>
        <v>129924.94945598782</v>
      </c>
      <c r="M85" s="1" t="s">
        <v>107</v>
      </c>
      <c r="N85" s="20">
        <f t="shared" si="7"/>
        <v>238.39114076852459</v>
      </c>
      <c r="O85" s="20">
        <f t="shared" si="11"/>
        <v>56830.335996918511</v>
      </c>
      <c r="P85" s="1" t="s">
        <v>112</v>
      </c>
      <c r="Q85" s="20">
        <f t="shared" si="8"/>
        <v>157.97298582000678</v>
      </c>
      <c r="R85" s="20">
        <f t="shared" si="12"/>
        <v>24955.464248888064</v>
      </c>
      <c r="S85" s="1" t="s">
        <v>115</v>
      </c>
      <c r="T85" s="20">
        <f>SQRT((($D$86-$D85)^2)+(($F$86-$F85)^2))</f>
        <v>82.287425023373444</v>
      </c>
      <c r="U85" s="20">
        <f t="shared" si="13"/>
        <v>6771.2203169773065</v>
      </c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8" x14ac:dyDescent="0.35">
      <c r="A86" s="65"/>
      <c r="C86" s="6" t="s">
        <v>60</v>
      </c>
      <c r="D86" s="18">
        <v>6068203.9560000002</v>
      </c>
      <c r="E86" s="1" t="s">
        <v>67</v>
      </c>
      <c r="F86" s="20">
        <v>578809.10100000002</v>
      </c>
      <c r="G86" s="20"/>
      <c r="H86" s="20"/>
      <c r="J86" s="6" t="s">
        <v>75</v>
      </c>
      <c r="K86" s="20">
        <f t="shared" si="9"/>
        <v>293.82428269462878</v>
      </c>
      <c r="L86" s="20">
        <f t="shared" si="10"/>
        <v>86332.709101013126</v>
      </c>
      <c r="M86" s="1" t="s">
        <v>108</v>
      </c>
      <c r="N86" s="20">
        <f t="shared" si="7"/>
        <v>163.59156418956633</v>
      </c>
      <c r="O86" s="20">
        <f t="shared" si="11"/>
        <v>26762.199873989</v>
      </c>
      <c r="P86" s="1" t="s">
        <v>113</v>
      </c>
      <c r="Q86" s="20">
        <f t="shared" si="8"/>
        <v>78.21459180979393</v>
      </c>
      <c r="R86" s="20">
        <f t="shared" si="12"/>
        <v>6117.5223719726837</v>
      </c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8" x14ac:dyDescent="0.35">
      <c r="A87" s="65"/>
      <c r="C87" s="6" t="s">
        <v>61</v>
      </c>
      <c r="D87" s="18">
        <v>6068227.6919999998</v>
      </c>
      <c r="E87" s="1" t="s">
        <v>68</v>
      </c>
      <c r="F87" s="20">
        <v>578883.62699999998</v>
      </c>
      <c r="G87" s="20"/>
      <c r="H87" s="20"/>
      <c r="J87" s="6" t="s">
        <v>76</v>
      </c>
      <c r="K87" s="20">
        <f t="shared" si="9"/>
        <v>221.96404579345457</v>
      </c>
      <c r="L87" s="20">
        <f t="shared" si="10"/>
        <v>49268.037624998797</v>
      </c>
      <c r="M87" s="1" t="s">
        <v>109</v>
      </c>
      <c r="N87" s="20">
        <f t="shared" si="7"/>
        <v>87.495653389241212</v>
      </c>
      <c r="O87" s="20">
        <f t="shared" si="11"/>
        <v>7655.4893620102375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8" x14ac:dyDescent="0.35">
      <c r="A88" s="65"/>
      <c r="C88" s="6" t="s">
        <v>62</v>
      </c>
      <c r="D88" s="18">
        <v>6068226.6129999999</v>
      </c>
      <c r="E88" s="1" t="s">
        <v>69</v>
      </c>
      <c r="F88" s="20">
        <v>578971.11600000004</v>
      </c>
      <c r="G88" s="20"/>
      <c r="H88" s="20"/>
      <c r="J88" s="6" t="s">
        <v>77</v>
      </c>
      <c r="K88" s="20">
        <f t="shared" si="9"/>
        <v>136.07923429009426</v>
      </c>
      <c r="L88" s="20">
        <f t="shared" si="10"/>
        <v>18517.558004978368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8" x14ac:dyDescent="0.35">
      <c r="A89" s="65"/>
      <c r="C89" s="6" t="s">
        <v>80</v>
      </c>
      <c r="D89" s="18">
        <v>6068191.8310000002</v>
      </c>
      <c r="E89" s="1" t="s">
        <v>81</v>
      </c>
      <c r="F89" s="20">
        <v>579102.67500000005</v>
      </c>
      <c r="G89" s="20"/>
      <c r="H89" s="20"/>
    </row>
    <row r="90" spans="1:35" s="19" customFormat="1" x14ac:dyDescent="0.25">
      <c r="A90" s="65"/>
      <c r="B90" s="76"/>
      <c r="C90" s="6"/>
      <c r="D90" s="20"/>
      <c r="E90" s="1"/>
      <c r="F90" s="20"/>
      <c r="G90" s="20"/>
      <c r="H90" s="20"/>
      <c r="I90" s="10"/>
      <c r="L90" s="19" t="s">
        <v>128</v>
      </c>
      <c r="O90" s="19" t="s">
        <v>128</v>
      </c>
      <c r="R90" s="19" t="s">
        <v>128</v>
      </c>
      <c r="U90" s="19" t="s">
        <v>128</v>
      </c>
      <c r="X90" s="19" t="s">
        <v>128</v>
      </c>
      <c r="AA90" s="19" t="s">
        <v>128</v>
      </c>
      <c r="AD90" s="19" t="s">
        <v>128</v>
      </c>
      <c r="AG90" s="19" t="s">
        <v>128</v>
      </c>
    </row>
    <row r="91" spans="1:35" s="19" customFormat="1" ht="18" x14ac:dyDescent="0.35">
      <c r="A91" s="65"/>
      <c r="B91" s="76"/>
      <c r="C91" s="6"/>
      <c r="D91" s="20"/>
      <c r="E91" s="1"/>
      <c r="F91" s="20"/>
      <c r="G91" s="20"/>
      <c r="H91" s="20"/>
      <c r="I91" s="10"/>
      <c r="J91" s="19" t="s">
        <v>120</v>
      </c>
      <c r="K91" s="20">
        <f>$D$89-$D81</f>
        <v>47.707000000402331</v>
      </c>
      <c r="L91" s="20">
        <f t="shared" ref="L91:L98" si="16">K91^2</f>
        <v>2275.9578490383878</v>
      </c>
      <c r="M91" s="19" t="s">
        <v>129</v>
      </c>
      <c r="N91" s="20">
        <f>$D$88-$D81</f>
        <v>82.489000000059605</v>
      </c>
      <c r="O91" s="20">
        <f t="shared" ref="O91:O97" si="17">N91^2</f>
        <v>6804.4351210098339</v>
      </c>
      <c r="P91" s="19" t="s">
        <v>130</v>
      </c>
      <c r="Q91" s="20">
        <f>$D$87-$D81</f>
        <v>83.567999999970198</v>
      </c>
      <c r="R91" s="20">
        <f t="shared" ref="R91:R96" si="18">Q91^2</f>
        <v>6983.6106239950186</v>
      </c>
      <c r="S91" s="19" t="s">
        <v>131</v>
      </c>
      <c r="T91" s="20">
        <f>$D$86-$D81</f>
        <v>59.832000000402331</v>
      </c>
      <c r="U91" s="20">
        <f t="shared" ref="U91:U95" si="19">T91^2</f>
        <v>3579.8682240481444</v>
      </c>
      <c r="V91" s="19" t="s">
        <v>132</v>
      </c>
      <c r="W91" s="20">
        <f>$D$85-$D81</f>
        <v>9.123000000603497</v>
      </c>
      <c r="X91" s="20">
        <f t="shared" ref="X91:X94" si="20">W91^2</f>
        <v>83.229129011011409</v>
      </c>
      <c r="Y91" s="19" t="s">
        <v>133</v>
      </c>
      <c r="Z91" s="20">
        <f>$D$84-$D81</f>
        <v>53.359000000171363</v>
      </c>
      <c r="AA91" s="20">
        <f t="shared" ref="AA91:AA93" si="21">Z91^2</f>
        <v>2847.1828810182874</v>
      </c>
      <c r="AB91" s="19" t="s">
        <v>134</v>
      </c>
      <c r="AC91" s="20">
        <f>$D$83-$D81</f>
        <v>59.832000000402331</v>
      </c>
      <c r="AD91" s="20">
        <f t="shared" ref="AD91:AD92" si="22">AC91^2</f>
        <v>3579.8682240481444</v>
      </c>
      <c r="AE91" s="19" t="s">
        <v>135</v>
      </c>
      <c r="AF91" s="20">
        <f>$D$82-$D81</f>
        <v>50.122000000439584</v>
      </c>
      <c r="AG91" s="20">
        <f t="shared" ref="AG91" si="23">AF91^2</f>
        <v>2512.2148840440659</v>
      </c>
    </row>
    <row r="92" spans="1:35" s="19" customFormat="1" ht="18" x14ac:dyDescent="0.35">
      <c r="A92" s="65"/>
      <c r="B92" s="76"/>
      <c r="C92" s="6"/>
      <c r="D92" s="20"/>
      <c r="E92" s="1"/>
      <c r="F92" s="20"/>
      <c r="G92" s="20"/>
      <c r="H92" s="20"/>
      <c r="I92" s="10"/>
      <c r="J92" s="19" t="s">
        <v>121</v>
      </c>
      <c r="K92" s="20">
        <f t="shared" ref="K92:K98" si="24">$D$89-$D82</f>
        <v>-2.4150000000372529</v>
      </c>
      <c r="L92" s="20">
        <f t="shared" si="16"/>
        <v>5.8322250001799318</v>
      </c>
      <c r="M92" s="19" t="s">
        <v>136</v>
      </c>
      <c r="N92" s="20">
        <f t="shared" ref="N92:N97" si="25">$D$88-$D82</f>
        <v>32.36699999962002</v>
      </c>
      <c r="O92" s="20">
        <f t="shared" si="17"/>
        <v>1047.6226889754023</v>
      </c>
      <c r="P92" s="19" t="s">
        <v>142</v>
      </c>
      <c r="Q92" s="20">
        <f t="shared" ref="Q92:Q96" si="26">$D$87-$D82</f>
        <v>33.445999999530613</v>
      </c>
      <c r="R92" s="20">
        <f t="shared" si="18"/>
        <v>1118.6349159686017</v>
      </c>
      <c r="S92" s="19" t="s">
        <v>147</v>
      </c>
      <c r="T92" s="20">
        <f t="shared" ref="T92:T95" si="27">$D$86-$D82</f>
        <v>9.7099999999627471</v>
      </c>
      <c r="U92" s="20">
        <f t="shared" si="19"/>
        <v>94.284099999276549</v>
      </c>
      <c r="V92" s="19" t="s">
        <v>151</v>
      </c>
      <c r="W92" s="20">
        <f t="shared" ref="W92:W94" si="28">$D$85-$D82</f>
        <v>-40.998999999836087</v>
      </c>
      <c r="X92" s="20">
        <f t="shared" si="20"/>
        <v>1680.9180009865595</v>
      </c>
      <c r="Y92" s="19" t="s">
        <v>154</v>
      </c>
      <c r="Z92" s="20">
        <f t="shared" ref="Z92:Z93" si="29">$D$84-$D82</f>
        <v>3.2369999997317791</v>
      </c>
      <c r="AA92" s="20">
        <f t="shared" si="21"/>
        <v>10.478168998263538</v>
      </c>
      <c r="AB92" s="19" t="s">
        <v>156</v>
      </c>
      <c r="AC92" s="20">
        <f>$D$83-$D82</f>
        <v>9.7099999999627471</v>
      </c>
      <c r="AD92" s="20">
        <f t="shared" si="22"/>
        <v>94.284099999276549</v>
      </c>
    </row>
    <row r="93" spans="1:35" s="19" customFormat="1" ht="18" x14ac:dyDescent="0.35">
      <c r="A93" s="65"/>
      <c r="B93" s="76"/>
      <c r="C93" s="6"/>
      <c r="D93" s="20"/>
      <c r="E93" s="1"/>
      <c r="F93" s="20"/>
      <c r="G93" s="20"/>
      <c r="H93" s="20"/>
      <c r="I93" s="10"/>
      <c r="J93" s="19" t="s">
        <v>122</v>
      </c>
      <c r="K93" s="20">
        <f t="shared" si="24"/>
        <v>-12.125</v>
      </c>
      <c r="L93" s="20">
        <f t="shared" si="16"/>
        <v>147.015625</v>
      </c>
      <c r="M93" s="19" t="s">
        <v>137</v>
      </c>
      <c r="N93" s="20">
        <f t="shared" si="25"/>
        <v>22.656999999657273</v>
      </c>
      <c r="O93" s="20">
        <f t="shared" si="17"/>
        <v>513.3396489844697</v>
      </c>
      <c r="P93" s="19" t="s">
        <v>143</v>
      </c>
      <c r="Q93" s="20">
        <f t="shared" si="26"/>
        <v>23.735999999567866</v>
      </c>
      <c r="R93" s="20">
        <f t="shared" si="18"/>
        <v>563.39769597948577</v>
      </c>
      <c r="S93" s="19" t="s">
        <v>148</v>
      </c>
      <c r="T93" s="20">
        <f t="shared" si="27"/>
        <v>0</v>
      </c>
      <c r="U93" s="20">
        <f t="shared" si="19"/>
        <v>0</v>
      </c>
      <c r="V93" s="19" t="s">
        <v>152</v>
      </c>
      <c r="W93" s="20">
        <f t="shared" si="28"/>
        <v>-50.708999999798834</v>
      </c>
      <c r="X93" s="20">
        <f t="shared" si="20"/>
        <v>2571.4026809795982</v>
      </c>
      <c r="Y93" s="19" t="s">
        <v>155</v>
      </c>
      <c r="Z93" s="20">
        <f t="shared" si="29"/>
        <v>-6.473000000230968</v>
      </c>
      <c r="AA93" s="20">
        <f t="shared" si="21"/>
        <v>41.899729002990114</v>
      </c>
      <c r="AD93" s="20"/>
    </row>
    <row r="94" spans="1:35" s="19" customFormat="1" ht="18" x14ac:dyDescent="0.35">
      <c r="A94" s="65"/>
      <c r="B94" s="76"/>
      <c r="C94" s="6"/>
      <c r="D94" s="20"/>
      <c r="E94" s="1"/>
      <c r="F94" s="20"/>
      <c r="G94" s="20"/>
      <c r="H94" s="20"/>
      <c r="I94" s="10"/>
      <c r="J94" s="19" t="s">
        <v>123</v>
      </c>
      <c r="K94" s="20">
        <f t="shared" si="24"/>
        <v>-5.651999999769032</v>
      </c>
      <c r="L94" s="20">
        <f t="shared" si="16"/>
        <v>31.945103997389136</v>
      </c>
      <c r="M94" s="19" t="s">
        <v>138</v>
      </c>
      <c r="N94" s="20">
        <f t="shared" si="25"/>
        <v>29.129999999888241</v>
      </c>
      <c r="O94" s="20">
        <f t="shared" si="17"/>
        <v>848.55689999348897</v>
      </c>
      <c r="P94" s="19" t="s">
        <v>144</v>
      </c>
      <c r="Q94" s="20">
        <f t="shared" si="26"/>
        <v>30.208999999798834</v>
      </c>
      <c r="R94" s="20">
        <f t="shared" si="18"/>
        <v>912.58368098784592</v>
      </c>
      <c r="S94" s="19" t="s">
        <v>149</v>
      </c>
      <c r="T94" s="20">
        <f t="shared" si="27"/>
        <v>6.473000000230968</v>
      </c>
      <c r="U94" s="20">
        <f t="shared" si="19"/>
        <v>41.899729002990114</v>
      </c>
      <c r="V94" s="19" t="s">
        <v>153</v>
      </c>
      <c r="W94" s="20">
        <f t="shared" si="28"/>
        <v>-44.235999999567866</v>
      </c>
      <c r="X94" s="20">
        <f t="shared" si="20"/>
        <v>1956.8236959617682</v>
      </c>
      <c r="AA94" s="20"/>
    </row>
    <row r="95" spans="1:35" s="19" customFormat="1" ht="18" x14ac:dyDescent="0.35">
      <c r="A95" s="65"/>
      <c r="B95" s="76"/>
      <c r="C95" s="6"/>
      <c r="D95" s="20"/>
      <c r="E95" s="1"/>
      <c r="F95" s="20"/>
      <c r="G95" s="20"/>
      <c r="H95" s="20"/>
      <c r="I95" s="10"/>
      <c r="J95" s="19" t="s">
        <v>124</v>
      </c>
      <c r="K95" s="20">
        <f t="shared" si="24"/>
        <v>38.583999999798834</v>
      </c>
      <c r="L95" s="20">
        <f t="shared" si="16"/>
        <v>1488.7250559844765</v>
      </c>
      <c r="M95" s="19" t="s">
        <v>139</v>
      </c>
      <c r="N95" s="20">
        <f t="shared" si="25"/>
        <v>73.365999999456108</v>
      </c>
      <c r="O95" s="20">
        <f t="shared" si="17"/>
        <v>5382.5699559201939</v>
      </c>
      <c r="P95" s="19" t="s">
        <v>145</v>
      </c>
      <c r="Q95" s="20">
        <f t="shared" si="26"/>
        <v>74.444999999366701</v>
      </c>
      <c r="R95" s="20">
        <f t="shared" si="18"/>
        <v>5542.0580249057084</v>
      </c>
      <c r="S95" s="19" t="s">
        <v>150</v>
      </c>
      <c r="T95" s="20">
        <f t="shared" si="27"/>
        <v>50.708999999798834</v>
      </c>
      <c r="U95" s="20">
        <f t="shared" si="19"/>
        <v>2571.4026809795982</v>
      </c>
      <c r="X95" s="20"/>
    </row>
    <row r="96" spans="1:35" s="19" customFormat="1" ht="18" x14ac:dyDescent="0.35">
      <c r="A96" s="65"/>
      <c r="B96" s="76"/>
      <c r="C96" s="6"/>
      <c r="D96" s="20"/>
      <c r="E96" s="1"/>
      <c r="F96" s="20"/>
      <c r="G96" s="20"/>
      <c r="H96" s="20"/>
      <c r="I96" s="10"/>
      <c r="J96" s="19" t="s">
        <v>125</v>
      </c>
      <c r="K96" s="20">
        <f t="shared" si="24"/>
        <v>-12.125</v>
      </c>
      <c r="L96" s="20">
        <f t="shared" si="16"/>
        <v>147.015625</v>
      </c>
      <c r="M96" s="19" t="s">
        <v>140</v>
      </c>
      <c r="N96" s="20">
        <f t="shared" si="25"/>
        <v>22.656999999657273</v>
      </c>
      <c r="O96" s="20">
        <f t="shared" si="17"/>
        <v>513.3396489844697</v>
      </c>
      <c r="P96" s="19" t="s">
        <v>146</v>
      </c>
      <c r="Q96" s="20">
        <f t="shared" si="26"/>
        <v>23.735999999567866</v>
      </c>
      <c r="R96" s="20">
        <f t="shared" si="18"/>
        <v>563.39769597948577</v>
      </c>
      <c r="U96" s="20"/>
    </row>
    <row r="97" spans="1:33" s="19" customFormat="1" ht="18" x14ac:dyDescent="0.35">
      <c r="A97" s="65"/>
      <c r="B97" s="76"/>
      <c r="C97" s="6"/>
      <c r="D97" s="20"/>
      <c r="E97" s="1"/>
      <c r="F97" s="20"/>
      <c r="G97" s="20"/>
      <c r="H97" s="20"/>
      <c r="I97" s="10"/>
      <c r="J97" s="19" t="s">
        <v>126</v>
      </c>
      <c r="K97" s="20">
        <f t="shared" si="24"/>
        <v>-35.860999999567866</v>
      </c>
      <c r="L97" s="20">
        <f t="shared" si="16"/>
        <v>1286.0113209690064</v>
      </c>
      <c r="M97" s="19" t="s">
        <v>141</v>
      </c>
      <c r="N97" s="20">
        <f t="shared" si="25"/>
        <v>-1.078999999910593</v>
      </c>
      <c r="O97" s="20">
        <f t="shared" si="17"/>
        <v>1.1642409998070598</v>
      </c>
      <c r="R97" s="20"/>
    </row>
    <row r="98" spans="1:33" s="19" customFormat="1" ht="18" x14ac:dyDescent="0.35">
      <c r="A98" s="65"/>
      <c r="B98" s="76"/>
      <c r="C98" s="6"/>
      <c r="D98" s="20"/>
      <c r="E98" s="1"/>
      <c r="F98" s="20"/>
      <c r="G98" s="20"/>
      <c r="H98" s="20"/>
      <c r="I98" s="10"/>
      <c r="J98" s="19" t="s">
        <v>127</v>
      </c>
      <c r="K98" s="20">
        <f t="shared" si="24"/>
        <v>-34.781999999657273</v>
      </c>
      <c r="L98" s="20">
        <f t="shared" si="16"/>
        <v>1209.7875239761586</v>
      </c>
      <c r="O98" s="20"/>
    </row>
    <row r="99" spans="1:33" s="19" customFormat="1" x14ac:dyDescent="0.25">
      <c r="A99" s="65"/>
      <c r="B99" s="76"/>
      <c r="C99" s="6"/>
      <c r="D99" s="20"/>
      <c r="E99" s="1"/>
      <c r="F99" s="20"/>
      <c r="G99" s="20"/>
      <c r="H99" s="20"/>
      <c r="I99" s="10"/>
      <c r="K99" s="20"/>
      <c r="L99" s="20"/>
    </row>
    <row r="100" spans="1:33" s="19" customFormat="1" x14ac:dyDescent="0.25">
      <c r="A100" s="65"/>
      <c r="B100" s="76"/>
      <c r="C100" s="6"/>
      <c r="D100" s="20"/>
      <c r="E100" s="1"/>
      <c r="F100" s="20"/>
      <c r="G100" s="20"/>
      <c r="H100" s="20"/>
      <c r="I100" s="10"/>
      <c r="K100" s="20"/>
      <c r="L100" s="20"/>
    </row>
    <row r="101" spans="1:33" s="19" customFormat="1" x14ac:dyDescent="0.25">
      <c r="A101" s="65"/>
      <c r="B101" s="76"/>
      <c r="C101" s="6"/>
      <c r="D101" s="20"/>
      <c r="E101" s="1"/>
      <c r="F101" s="20"/>
      <c r="G101" s="20"/>
      <c r="H101" s="20"/>
      <c r="I101" s="10"/>
      <c r="K101" s="20"/>
      <c r="L101" s="19" t="s">
        <v>128</v>
      </c>
      <c r="O101" s="19" t="s">
        <v>128</v>
      </c>
      <c r="R101" s="19" t="s">
        <v>128</v>
      </c>
      <c r="U101" s="19" t="s">
        <v>128</v>
      </c>
      <c r="X101" s="19" t="s">
        <v>128</v>
      </c>
      <c r="AA101" s="19" t="s">
        <v>128</v>
      </c>
      <c r="AD101" s="19" t="s">
        <v>128</v>
      </c>
      <c r="AG101" s="19" t="s">
        <v>128</v>
      </c>
    </row>
    <row r="102" spans="1:33" s="19" customFormat="1" ht="18" x14ac:dyDescent="0.35">
      <c r="A102" s="65"/>
      <c r="B102" s="76"/>
      <c r="C102" s="6"/>
      <c r="D102" s="20"/>
      <c r="E102" s="1"/>
      <c r="F102" s="20"/>
      <c r="G102" s="20"/>
      <c r="H102" s="20"/>
      <c r="I102" s="10"/>
      <c r="J102" s="19" t="s">
        <v>157</v>
      </c>
      <c r="K102" s="20">
        <f>$F$89-$F81</f>
        <v>652.37400000006892</v>
      </c>
      <c r="L102" s="20">
        <f t="shared" ref="L102:L109" si="30">K102^2</f>
        <v>425591.83587608993</v>
      </c>
      <c r="M102" s="19" t="s">
        <v>158</v>
      </c>
      <c r="N102" s="20">
        <f>$F$88-$F81</f>
        <v>520.81500000006054</v>
      </c>
      <c r="O102" s="20">
        <f t="shared" ref="O102:O108" si="31">N102^2</f>
        <v>271248.26422506303</v>
      </c>
      <c r="P102" s="19" t="s">
        <v>159</v>
      </c>
      <c r="Q102" s="20">
        <f>$F$87-$F81</f>
        <v>433.32600000000093</v>
      </c>
      <c r="R102" s="20">
        <f t="shared" ref="R102:R107" si="32">Q102^2</f>
        <v>187771.42227600081</v>
      </c>
      <c r="S102" s="19" t="s">
        <v>160</v>
      </c>
      <c r="T102" s="20">
        <f>$F$86-$F81</f>
        <v>358.80000000004657</v>
      </c>
      <c r="U102" s="20">
        <f t="shared" ref="U102:U106" si="33">T102^2</f>
        <v>128737.44000003341</v>
      </c>
      <c r="V102" s="19" t="s">
        <v>161</v>
      </c>
      <c r="W102" s="20">
        <f>$F$85-$F81</f>
        <v>293.99400000006426</v>
      </c>
      <c r="X102" s="20">
        <f t="shared" ref="X102:X105" si="34">W102^2</f>
        <v>86432.472036037783</v>
      </c>
      <c r="Y102" s="19" t="s">
        <v>162</v>
      </c>
      <c r="Z102" s="20">
        <f>$F$84-$F81</f>
        <v>185.98400000005495</v>
      </c>
      <c r="AA102" s="20">
        <f t="shared" ref="AA102:AA104" si="35">Z102^2</f>
        <v>34590.04825602044</v>
      </c>
      <c r="AB102" s="19" t="s">
        <v>163</v>
      </c>
      <c r="AC102" s="20">
        <f>$F$83-$F81</f>
        <v>124.41800000006333</v>
      </c>
      <c r="AD102" s="20">
        <f t="shared" ref="AD102:AD103" si="36">AC102^2</f>
        <v>15479.838724015759</v>
      </c>
      <c r="AE102" s="19" t="s">
        <v>164</v>
      </c>
      <c r="AF102" s="20">
        <f>$F$82-$F81</f>
        <v>46.651000000070781</v>
      </c>
      <c r="AG102" s="20">
        <f t="shared" ref="AG102" si="37">AF102^2</f>
        <v>2176.315801006604</v>
      </c>
    </row>
    <row r="103" spans="1:33" s="19" customFormat="1" ht="18" x14ac:dyDescent="0.35">
      <c r="A103" s="65"/>
      <c r="B103" s="76"/>
      <c r="C103" s="6"/>
      <c r="D103" s="20"/>
      <c r="E103" s="1"/>
      <c r="F103" s="20"/>
      <c r="G103" s="20"/>
      <c r="H103" s="20"/>
      <c r="I103" s="10"/>
      <c r="J103" s="19" t="s">
        <v>165</v>
      </c>
      <c r="K103" s="20">
        <f t="shared" ref="K103:K109" si="38">$F$89-$F82</f>
        <v>605.72299999999814</v>
      </c>
      <c r="L103" s="20">
        <f t="shared" si="30"/>
        <v>366900.35272899776</v>
      </c>
      <c r="M103" s="19" t="s">
        <v>172</v>
      </c>
      <c r="N103" s="20">
        <f t="shared" ref="N103:N108" si="39">$F$88-$F82</f>
        <v>474.16399999998976</v>
      </c>
      <c r="O103" s="20">
        <f t="shared" si="31"/>
        <v>224831.49889599028</v>
      </c>
      <c r="P103" s="19" t="s">
        <v>178</v>
      </c>
      <c r="Q103" s="20">
        <f t="shared" ref="Q103:Q107" si="40">$F$87-$F82</f>
        <v>386.67499999993015</v>
      </c>
      <c r="R103" s="20">
        <f t="shared" si="32"/>
        <v>149517.55562494599</v>
      </c>
      <c r="S103" s="19" t="s">
        <v>183</v>
      </c>
      <c r="T103" s="20">
        <f t="shared" ref="T103:T106" si="41">$F$86-$F82</f>
        <v>312.14899999997579</v>
      </c>
      <c r="U103" s="20">
        <f t="shared" si="33"/>
        <v>97436.99820098489</v>
      </c>
      <c r="V103" s="19" t="s">
        <v>187</v>
      </c>
      <c r="W103" s="20">
        <f t="shared" ref="W103:W105" si="42">$F$85-$F82</f>
        <v>247.34299999999348</v>
      </c>
      <c r="X103" s="20">
        <f t="shared" si="34"/>
        <v>61178.559648996772</v>
      </c>
      <c r="Y103" s="19" t="s">
        <v>190</v>
      </c>
      <c r="Z103" s="20">
        <f t="shared" ref="Z103:Z104" si="43">$F$84-$F82</f>
        <v>139.33299999998417</v>
      </c>
      <c r="AA103" s="20">
        <f t="shared" si="35"/>
        <v>19413.684888995587</v>
      </c>
      <c r="AB103" s="19" t="s">
        <v>192</v>
      </c>
      <c r="AC103" s="20">
        <f>$F$83-$F82</f>
        <v>77.766999999992549</v>
      </c>
      <c r="AD103" s="20">
        <f t="shared" si="36"/>
        <v>6047.706288998841</v>
      </c>
    </row>
    <row r="104" spans="1:33" s="19" customFormat="1" ht="18" x14ac:dyDescent="0.35">
      <c r="A104" s="65"/>
      <c r="B104" s="76"/>
      <c r="C104" s="6"/>
      <c r="D104" s="20"/>
      <c r="E104" s="1"/>
      <c r="F104" s="20"/>
      <c r="G104" s="20"/>
      <c r="H104" s="20"/>
      <c r="I104" s="10"/>
      <c r="J104" s="19" t="s">
        <v>166</v>
      </c>
      <c r="K104" s="20">
        <f t="shared" si="38"/>
        <v>527.95600000000559</v>
      </c>
      <c r="L104" s="20">
        <f t="shared" si="30"/>
        <v>278737.53793600592</v>
      </c>
      <c r="M104" s="19" t="s">
        <v>173</v>
      </c>
      <c r="N104" s="20">
        <f t="shared" si="39"/>
        <v>396.39699999999721</v>
      </c>
      <c r="O104" s="20">
        <f t="shared" si="31"/>
        <v>157130.58160899777</v>
      </c>
      <c r="P104" s="19" t="s">
        <v>179</v>
      </c>
      <c r="Q104" s="20">
        <f t="shared" si="40"/>
        <v>308.9079999999376</v>
      </c>
      <c r="R104" s="20">
        <f t="shared" si="32"/>
        <v>95424.152463961451</v>
      </c>
      <c r="S104" s="19" t="s">
        <v>184</v>
      </c>
      <c r="T104" s="20">
        <f t="shared" si="41"/>
        <v>234.38199999998324</v>
      </c>
      <c r="U104" s="20">
        <f t="shared" si="33"/>
        <v>54934.921923992144</v>
      </c>
      <c r="V104" s="19" t="s">
        <v>188</v>
      </c>
      <c r="W104" s="20">
        <f t="shared" si="42"/>
        <v>169.57600000000093</v>
      </c>
      <c r="X104" s="20">
        <f t="shared" si="34"/>
        <v>28756.019776000318</v>
      </c>
      <c r="Y104" s="19" t="s">
        <v>191</v>
      </c>
      <c r="Z104" s="20">
        <f t="shared" si="43"/>
        <v>61.565999999991618</v>
      </c>
      <c r="AA104" s="20">
        <f t="shared" si="35"/>
        <v>3790.372355998968</v>
      </c>
    </row>
    <row r="105" spans="1:33" s="19" customFormat="1" ht="18" x14ac:dyDescent="0.35">
      <c r="A105" s="65"/>
      <c r="B105" s="76"/>
      <c r="C105" s="6"/>
      <c r="D105" s="20"/>
      <c r="E105" s="1"/>
      <c r="F105" s="20"/>
      <c r="G105" s="20"/>
      <c r="H105" s="20"/>
      <c r="I105" s="10"/>
      <c r="J105" s="19" t="s">
        <v>167</v>
      </c>
      <c r="K105" s="20">
        <f t="shared" si="38"/>
        <v>466.39000000001397</v>
      </c>
      <c r="L105" s="20">
        <f t="shared" si="30"/>
        <v>217519.63210001303</v>
      </c>
      <c r="M105" s="19" t="s">
        <v>174</v>
      </c>
      <c r="N105" s="20">
        <f t="shared" si="39"/>
        <v>334.83100000000559</v>
      </c>
      <c r="O105" s="20">
        <f t="shared" si="31"/>
        <v>112111.79856100374</v>
      </c>
      <c r="P105" s="19" t="s">
        <v>180</v>
      </c>
      <c r="Q105" s="20">
        <f t="shared" si="40"/>
        <v>247.34199999994598</v>
      </c>
      <c r="R105" s="20">
        <f t="shared" si="32"/>
        <v>61178.06496397328</v>
      </c>
      <c r="S105" s="19" t="s">
        <v>185</v>
      </c>
      <c r="T105" s="20">
        <f t="shared" si="41"/>
        <v>172.81599999999162</v>
      </c>
      <c r="U105" s="20">
        <f t="shared" si="33"/>
        <v>29865.369855997102</v>
      </c>
      <c r="V105" s="19" t="s">
        <v>189</v>
      </c>
      <c r="W105" s="20">
        <f t="shared" si="42"/>
        <v>108.01000000000931</v>
      </c>
      <c r="X105" s="20">
        <f t="shared" si="34"/>
        <v>11666.160100002011</v>
      </c>
    </row>
    <row r="106" spans="1:33" s="19" customFormat="1" ht="18" x14ac:dyDescent="0.35">
      <c r="A106" s="65"/>
      <c r="B106" s="76"/>
      <c r="C106" s="6"/>
      <c r="D106" s="20"/>
      <c r="E106" s="1"/>
      <c r="F106" s="20"/>
      <c r="G106" s="20"/>
      <c r="H106" s="20"/>
      <c r="I106" s="10"/>
      <c r="J106" s="19" t="s">
        <v>168</v>
      </c>
      <c r="K106" s="20">
        <f t="shared" si="38"/>
        <v>358.38000000000466</v>
      </c>
      <c r="L106" s="20">
        <f t="shared" si="30"/>
        <v>128436.22440000334</v>
      </c>
      <c r="M106" s="19" t="s">
        <v>175</v>
      </c>
      <c r="N106" s="20">
        <f t="shared" si="39"/>
        <v>226.82099999999627</v>
      </c>
      <c r="O106" s="20">
        <f t="shared" si="31"/>
        <v>51447.766040998307</v>
      </c>
      <c r="P106" s="19" t="s">
        <v>181</v>
      </c>
      <c r="Q106" s="20">
        <f t="shared" si="40"/>
        <v>139.33199999993667</v>
      </c>
      <c r="R106" s="20">
        <f t="shared" si="32"/>
        <v>19413.406223982351</v>
      </c>
      <c r="S106" s="19" t="s">
        <v>186</v>
      </c>
      <c r="T106" s="20">
        <f t="shared" si="41"/>
        <v>64.805999999982305</v>
      </c>
      <c r="U106" s="20">
        <f t="shared" si="33"/>
        <v>4199.8176359977069</v>
      </c>
    </row>
    <row r="107" spans="1:33" s="19" customFormat="1" ht="18" x14ac:dyDescent="0.35">
      <c r="A107" s="65"/>
      <c r="B107" s="76"/>
      <c r="C107" s="6"/>
      <c r="D107" s="20"/>
      <c r="E107" s="1"/>
      <c r="F107" s="20"/>
      <c r="G107" s="20"/>
      <c r="H107" s="20"/>
      <c r="I107" s="10"/>
      <c r="J107" s="19" t="s">
        <v>169</v>
      </c>
      <c r="K107" s="20">
        <f t="shared" si="38"/>
        <v>293.57400000002235</v>
      </c>
      <c r="L107" s="20">
        <f t="shared" si="30"/>
        <v>86185.693476013126</v>
      </c>
      <c r="M107" s="19" t="s">
        <v>176</v>
      </c>
      <c r="N107" s="20">
        <f t="shared" si="39"/>
        <v>162.01500000001397</v>
      </c>
      <c r="O107" s="20">
        <f t="shared" si="31"/>
        <v>26248.860225004526</v>
      </c>
      <c r="P107" s="19" t="s">
        <v>182</v>
      </c>
      <c r="Q107" s="20">
        <f t="shared" si="40"/>
        <v>74.525999999954365</v>
      </c>
      <c r="R107" s="20">
        <f t="shared" si="32"/>
        <v>5554.1246759931983</v>
      </c>
    </row>
    <row r="108" spans="1:33" s="19" customFormat="1" ht="18" x14ac:dyDescent="0.35">
      <c r="A108" s="65"/>
      <c r="B108" s="76"/>
      <c r="C108" s="6"/>
      <c r="D108" s="20"/>
      <c r="E108" s="1"/>
      <c r="F108" s="20"/>
      <c r="G108" s="20"/>
      <c r="H108" s="20"/>
      <c r="I108" s="10"/>
      <c r="J108" s="19" t="s">
        <v>170</v>
      </c>
      <c r="K108" s="20">
        <f t="shared" si="38"/>
        <v>219.04800000006799</v>
      </c>
      <c r="L108" s="20">
        <f t="shared" si="30"/>
        <v>47982.026304029787</v>
      </c>
      <c r="M108" s="19" t="s">
        <v>177</v>
      </c>
      <c r="N108" s="20">
        <f t="shared" si="39"/>
        <v>87.489000000059605</v>
      </c>
      <c r="O108" s="20">
        <f t="shared" si="31"/>
        <v>7654.3251210104299</v>
      </c>
    </row>
    <row r="109" spans="1:33" ht="18" x14ac:dyDescent="0.35">
      <c r="A109" s="65"/>
      <c r="J109" s="19" t="s">
        <v>171</v>
      </c>
      <c r="K109" s="20">
        <f t="shared" si="38"/>
        <v>131.55900000000838</v>
      </c>
      <c r="L109" s="20">
        <f t="shared" si="30"/>
        <v>17307.770481002204</v>
      </c>
    </row>
    <row r="110" spans="1:33" s="2" customFormat="1" x14ac:dyDescent="0.25">
      <c r="A110" s="66"/>
      <c r="B110" s="77"/>
      <c r="C110" s="9"/>
      <c r="I110" s="11"/>
    </row>
    <row r="111" spans="1:33" ht="15" customHeight="1" x14ac:dyDescent="0.25">
      <c r="A111" s="65" t="s">
        <v>13</v>
      </c>
    </row>
    <row r="112" spans="1:33" ht="18" x14ac:dyDescent="0.35">
      <c r="A112" s="65"/>
      <c r="C112" s="6" t="s">
        <v>53</v>
      </c>
      <c r="D112" s="4">
        <v>0.02</v>
      </c>
      <c r="E112" t="s">
        <v>31</v>
      </c>
      <c r="J112" t="s">
        <v>55</v>
      </c>
      <c r="K112" s="5">
        <f>SQRT(D112*D112+D113*D113)</f>
        <v>2.8284271247461901E-2</v>
      </c>
      <c r="L112" t="s">
        <v>31</v>
      </c>
    </row>
    <row r="113" spans="1:12" ht="18" x14ac:dyDescent="0.35">
      <c r="A113" s="65"/>
      <c r="C113" s="6" t="s">
        <v>54</v>
      </c>
      <c r="D113" s="4">
        <v>0.02</v>
      </c>
      <c r="E113" t="s">
        <v>31</v>
      </c>
    </row>
    <row r="114" spans="1:12" x14ac:dyDescent="0.25">
      <c r="A114" s="65"/>
    </row>
    <row r="115" spans="1:12" s="2" customFormat="1" x14ac:dyDescent="0.25">
      <c r="A115" s="66"/>
      <c r="B115" s="77"/>
      <c r="C115" s="9"/>
      <c r="I115" s="11"/>
    </row>
    <row r="116" spans="1:12" s="1" customFormat="1" ht="15" customHeight="1" x14ac:dyDescent="0.25">
      <c r="A116" s="65" t="s">
        <v>14</v>
      </c>
      <c r="B116" s="78"/>
      <c r="C116" s="6"/>
      <c r="I116" s="10"/>
    </row>
    <row r="117" spans="1:12" s="1" customFormat="1" ht="18" x14ac:dyDescent="0.35">
      <c r="A117" s="65"/>
      <c r="B117" s="78"/>
      <c r="C117" s="6" t="s">
        <v>35</v>
      </c>
      <c r="D117" s="1">
        <v>2E-3</v>
      </c>
      <c r="E117" s="1" t="s">
        <v>31</v>
      </c>
      <c r="I117" s="10"/>
      <c r="J117" s="1" t="s">
        <v>84</v>
      </c>
      <c r="K117" s="8">
        <f>SQRT((K112^2)+(1*(D117^2))+(((K20^2)/(D118^2))*AG81)+(((K51^2)/(D118^2))*(SUM(AG81))))</f>
        <v>3.4459648423845787E-2</v>
      </c>
      <c r="L117" s="1" t="s">
        <v>31</v>
      </c>
    </row>
    <row r="118" spans="1:12" s="1" customFormat="1" ht="18" x14ac:dyDescent="0.35">
      <c r="A118" s="65"/>
      <c r="B118" s="78"/>
      <c r="C118" s="17" t="s">
        <v>79</v>
      </c>
      <c r="D118" s="1">
        <v>206265</v>
      </c>
      <c r="I118" s="10"/>
      <c r="J118" s="1" t="s">
        <v>85</v>
      </c>
      <c r="K118" s="8">
        <f>SQRT((K112^2)+(2*(D117^2))+(((K20^2)/(D118^2))*AD81)+(((K51^2)/(D118^2))*(SUM(AD81:AD82))))</f>
        <v>4.8763123354253007E-2</v>
      </c>
      <c r="L118" s="1" t="s">
        <v>31</v>
      </c>
    </row>
    <row r="119" spans="1:12" s="1" customFormat="1" ht="18" x14ac:dyDescent="0.35">
      <c r="A119" s="65"/>
      <c r="B119" s="78"/>
      <c r="C119" s="6"/>
      <c r="I119" s="10"/>
      <c r="J119" s="1" t="s">
        <v>86</v>
      </c>
      <c r="K119" s="8">
        <f>SQRT((K112^2)+(3*(D117^2))+(((K20^2)/(D118^2))*AA81)+(((K51^2)/(D118^2))*(SUM(AA81:AA83))))</f>
        <v>6.2573990086611131E-2</v>
      </c>
      <c r="L119" s="1" t="s">
        <v>31</v>
      </c>
    </row>
    <row r="120" spans="1:12" s="1" customFormat="1" ht="18" x14ac:dyDescent="0.35">
      <c r="A120" s="65"/>
      <c r="B120" s="78"/>
      <c r="C120" s="6"/>
      <c r="I120" s="10"/>
      <c r="J120" s="1" t="s">
        <v>87</v>
      </c>
      <c r="K120" s="8">
        <f>SQRT((K112^2)+(4*(D117^2))+(((K20^2)/(D118^2))*X81)+(((K51^2)/(D118^2))*(SUM(X81:X84))))</f>
        <v>8.9914969689267335E-2</v>
      </c>
      <c r="L120" s="1" t="s">
        <v>31</v>
      </c>
    </row>
    <row r="121" spans="1:12" s="1" customFormat="1" ht="18" x14ac:dyDescent="0.35">
      <c r="A121" s="65"/>
      <c r="B121" s="78"/>
      <c r="C121" s="6"/>
      <c r="I121" s="10"/>
      <c r="J121" s="1" t="s">
        <v>88</v>
      </c>
      <c r="K121" s="8">
        <f>SQRT((K112^2)+(5*(D117^2))+(((K20^2)/(D118^2))*U81)+(((K51^2)/(D118^2))*(SUM(U81:U85))))</f>
        <v>0.10945380898784227</v>
      </c>
      <c r="L121" s="1" t="s">
        <v>31</v>
      </c>
    </row>
    <row r="122" spans="1:12" s="1" customFormat="1" ht="18" x14ac:dyDescent="0.35">
      <c r="A122" s="65"/>
      <c r="B122" s="78"/>
      <c r="C122" s="6"/>
      <c r="I122" s="10"/>
      <c r="J122" s="1" t="s">
        <v>89</v>
      </c>
      <c r="K122" s="8">
        <f>SQRT((K112^2)+(6*(D117^2))+(((K20^2)/(D118^2))*R81)+(((K51^2)/(D118^2))*(SUM(R81:R86))))</f>
        <v>0.13175776069140718</v>
      </c>
      <c r="L122" s="1" t="s">
        <v>31</v>
      </c>
    </row>
    <row r="123" spans="1:12" s="1" customFormat="1" ht="18" x14ac:dyDescent="0.35">
      <c r="A123" s="65"/>
      <c r="B123" s="78"/>
      <c r="C123" s="6"/>
      <c r="I123" s="10"/>
      <c r="J123" s="1" t="s">
        <v>90</v>
      </c>
      <c r="K123" s="8">
        <f>SQRT((K112^2)+(7*(D117^2))+(((K20^2)/(D118^2))*O81)+(((K51^2)/(D118^2))*(SUM(O81:O87))))</f>
        <v>0.15690798764629649</v>
      </c>
      <c r="L123" s="1" t="s">
        <v>31</v>
      </c>
    </row>
    <row r="124" spans="1:12" s="1" customFormat="1" ht="18" x14ac:dyDescent="0.35">
      <c r="A124" s="65"/>
      <c r="B124" s="78"/>
      <c r="C124" s="6"/>
      <c r="I124" s="10"/>
      <c r="J124" s="1" t="s">
        <v>119</v>
      </c>
      <c r="K124" s="8">
        <f>SQRT((K112^2)+(8*(D117^2))+(((K20^2)/(D118^2))*L81)+(((K51^2)/(D118^2))*(SUM(L81:L88))))</f>
        <v>0.19462192810192366</v>
      </c>
      <c r="L124" s="1" t="s">
        <v>31</v>
      </c>
    </row>
    <row r="125" spans="1:12" s="1" customFormat="1" x14ac:dyDescent="0.25">
      <c r="A125" s="65"/>
      <c r="B125" s="78"/>
      <c r="C125" s="6"/>
      <c r="I125" s="10"/>
    </row>
    <row r="126" spans="1:12" s="1" customFormat="1" x14ac:dyDescent="0.25">
      <c r="A126" s="65"/>
      <c r="B126" s="78"/>
      <c r="C126" s="6"/>
      <c r="I126" s="10"/>
    </row>
    <row r="127" spans="1:12" s="2" customFormat="1" x14ac:dyDescent="0.25">
      <c r="A127" s="66"/>
      <c r="B127" s="77"/>
      <c r="C127" s="9"/>
      <c r="I127" s="11"/>
    </row>
    <row r="128" spans="1:12" ht="15" customHeight="1" x14ac:dyDescent="0.25">
      <c r="A128" s="65" t="s">
        <v>15</v>
      </c>
    </row>
    <row r="129" spans="1:12" x14ac:dyDescent="0.25">
      <c r="A129" s="65"/>
    </row>
    <row r="130" spans="1:12" ht="18" x14ac:dyDescent="0.35">
      <c r="A130" s="65"/>
      <c r="J130" s="6" t="s">
        <v>205</v>
      </c>
      <c r="K130" s="8">
        <f>SQRT((D112^2)+((D117^2)*(SUM(G68)))+(((K20^2)/(D118^2))*AG102)+(((K51^2)/(D118^2))*(SUM(AG102))))</f>
        <v>2.4086109022049943E-2</v>
      </c>
      <c r="L130" t="s">
        <v>31</v>
      </c>
    </row>
    <row r="131" spans="1:12" s="19" customFormat="1" ht="18" x14ac:dyDescent="0.35">
      <c r="A131" s="65"/>
      <c r="B131" s="76"/>
      <c r="C131" s="6"/>
      <c r="D131" s="1"/>
      <c r="E131" s="1"/>
      <c r="F131" s="1"/>
      <c r="G131" s="1"/>
      <c r="H131" s="1"/>
      <c r="I131" s="10"/>
      <c r="J131" s="6" t="s">
        <v>206</v>
      </c>
      <c r="K131" s="5">
        <f>SQRT((D112^2)+((D117^2)*(SUM(G68:G69)))+(((K20^2)/(D118^2))*AD102)+(((K51^2)/(D118^2))*(SUM(AD102:AD103))))</f>
        <v>4.0976660322086314E-2</v>
      </c>
      <c r="L131" s="19" t="s">
        <v>31</v>
      </c>
    </row>
    <row r="132" spans="1:12" s="19" customFormat="1" ht="18" x14ac:dyDescent="0.35">
      <c r="A132" s="65"/>
      <c r="B132" s="76"/>
      <c r="C132" s="6"/>
      <c r="D132" s="1"/>
      <c r="E132" s="1"/>
      <c r="F132" s="1"/>
      <c r="G132" s="1"/>
      <c r="H132" s="1"/>
      <c r="I132" s="10"/>
      <c r="J132" s="6" t="s">
        <v>207</v>
      </c>
      <c r="K132" s="5">
        <f>SQRT((D112^2)+((D117^2)*(SUM(G68:G70)))+(((K20^2)/(D118^2))*AA102)+(((K51^2)/(D118^2))*(SUM(AA102:AA104))))</f>
        <v>5.7208325672755661E-2</v>
      </c>
      <c r="L132" s="19" t="s">
        <v>31</v>
      </c>
    </row>
    <row r="133" spans="1:12" s="19" customFormat="1" ht="18" x14ac:dyDescent="0.35">
      <c r="A133" s="65"/>
      <c r="B133" s="76"/>
      <c r="C133" s="6"/>
      <c r="D133" s="1"/>
      <c r="E133" s="1"/>
      <c r="F133" s="1"/>
      <c r="G133" s="1"/>
      <c r="H133" s="1"/>
      <c r="I133" s="10"/>
      <c r="J133" s="6" t="s">
        <v>208</v>
      </c>
      <c r="K133" s="5">
        <f>SQRT((D112^2)+((D117^2)*(SUM(G68:G71)))+(((K20^2)/(D118^2))*X102)+(((K51^2)/(D118^2))*(SUM(X102:X105))))</f>
        <v>8.748495904295063E-2</v>
      </c>
      <c r="L133" s="19" t="s">
        <v>31</v>
      </c>
    </row>
    <row r="134" spans="1:12" s="19" customFormat="1" ht="18" x14ac:dyDescent="0.35">
      <c r="A134" s="65"/>
      <c r="B134" s="76"/>
      <c r="C134" s="6"/>
      <c r="D134" s="1"/>
      <c r="E134" s="1"/>
      <c r="F134" s="1"/>
      <c r="G134" s="1"/>
      <c r="H134" s="1"/>
      <c r="I134" s="10"/>
      <c r="J134" s="6" t="s">
        <v>209</v>
      </c>
      <c r="K134" s="5">
        <f>SQRT((D112^2)+((D117^2)*(SUM(G68:G72)))+(((K20^2)/(D118^2))*U102)+(((K51^2)/(D118^2))*(SUM(U102:U106))))</f>
        <v>0.10614540285339003</v>
      </c>
      <c r="L134" s="19" t="s">
        <v>31</v>
      </c>
    </row>
    <row r="135" spans="1:12" s="19" customFormat="1" ht="18" x14ac:dyDescent="0.35">
      <c r="A135" s="65"/>
      <c r="B135" s="76"/>
      <c r="C135" s="6"/>
      <c r="D135" s="1"/>
      <c r="E135" s="1"/>
      <c r="F135" s="1"/>
      <c r="G135" s="1"/>
      <c r="H135" s="1"/>
      <c r="I135" s="10"/>
      <c r="J135" s="6" t="s">
        <v>210</v>
      </c>
      <c r="K135" s="5">
        <f>SQRT((D112^2)+((D117^2)*(SUM(G68:G73)))+(((K20^2)/(D118^2))*R102)+(((K51^2)/(D118^2))*(SUM(R102:R107))))</f>
        <v>0.12788310013182819</v>
      </c>
      <c r="L135" s="19" t="s">
        <v>31</v>
      </c>
    </row>
    <row r="136" spans="1:12" s="19" customFormat="1" ht="18" x14ac:dyDescent="0.35">
      <c r="A136" s="65"/>
      <c r="B136" s="76"/>
      <c r="C136" s="6"/>
      <c r="D136" s="1"/>
      <c r="E136" s="1"/>
      <c r="F136" s="1"/>
      <c r="G136" s="1"/>
      <c r="H136" s="1"/>
      <c r="I136" s="10"/>
      <c r="J136" s="6" t="s">
        <v>211</v>
      </c>
      <c r="K136" s="5">
        <f>SQRT((D112^2)+((D117^2)*(SUM(G68:G74)))+(((K20^2)/(D118^2))*O102)+(((K51^2)/(D118^2))*(SUM(O102:O108))))</f>
        <v>0.15370574112516722</v>
      </c>
      <c r="L136" s="19" t="s">
        <v>31</v>
      </c>
    </row>
    <row r="137" spans="1:12" s="19" customFormat="1" ht="18" x14ac:dyDescent="0.35">
      <c r="A137" s="65"/>
      <c r="B137" s="76"/>
      <c r="C137" s="6"/>
      <c r="D137" s="1"/>
      <c r="E137" s="1"/>
      <c r="F137" s="1"/>
      <c r="G137" s="1"/>
      <c r="H137" s="1"/>
      <c r="I137" s="10"/>
      <c r="J137" s="6" t="s">
        <v>212</v>
      </c>
      <c r="K137" s="5">
        <f>SQRT((D112^2)+((D117^2)*(SUM(G68:G75)))+(((K20^2)/(D118^2))*L102)+(((K51^2)/(D118^2))*(SUM(L102:L109))))</f>
        <v>0.19302021754352655</v>
      </c>
      <c r="L137" s="19" t="s">
        <v>31</v>
      </c>
    </row>
    <row r="138" spans="1:12" x14ac:dyDescent="0.25">
      <c r="A138" s="65"/>
    </row>
    <row r="139" spans="1:12" s="2" customFormat="1" x14ac:dyDescent="0.25">
      <c r="A139" s="66"/>
      <c r="B139" s="77"/>
      <c r="C139" s="9"/>
      <c r="I139" s="11"/>
    </row>
    <row r="140" spans="1:12" ht="15" customHeight="1" x14ac:dyDescent="0.25">
      <c r="A140" s="65" t="s">
        <v>16</v>
      </c>
    </row>
    <row r="141" spans="1:12" x14ac:dyDescent="0.25">
      <c r="A141" s="65"/>
    </row>
    <row r="142" spans="1:12" s="19" customFormat="1" ht="18" x14ac:dyDescent="0.35">
      <c r="A142" s="65"/>
      <c r="B142" s="76"/>
      <c r="C142" s="6"/>
      <c r="D142" s="1"/>
      <c r="E142" s="1"/>
      <c r="F142" s="1"/>
      <c r="G142" s="1"/>
      <c r="H142" s="1"/>
      <c r="I142" s="10"/>
      <c r="J142" s="6" t="s">
        <v>213</v>
      </c>
      <c r="K142" s="5">
        <f>SQRT((D113^2)+((D117^2)*(SUM(I68)))+(((K20^2)/(D118^2))*AG91)+(((K51^2)/(D118^2))*(SUM(AG91))))</f>
        <v>2.4643999709320359E-2</v>
      </c>
      <c r="L142" s="19" t="s">
        <v>31</v>
      </c>
    </row>
    <row r="143" spans="1:12" s="19" customFormat="1" ht="18" x14ac:dyDescent="0.35">
      <c r="A143" s="65"/>
      <c r="B143" s="76"/>
      <c r="C143" s="6"/>
      <c r="D143" s="1"/>
      <c r="E143" s="1"/>
      <c r="F143" s="1"/>
      <c r="G143" s="1"/>
      <c r="H143" s="1"/>
      <c r="I143" s="10"/>
      <c r="J143" s="6" t="s">
        <v>214</v>
      </c>
      <c r="K143" s="5">
        <f>SQRT((D113^2)+((D117^2)*(SUM(I68:I69)))+(((K20^2)/(D118^2))*AD91)+(((K51^2)/(D118^2))*(SUM(AD91:AD92))))</f>
        <v>2.6433983962135799E-2</v>
      </c>
      <c r="L143" s="19" t="s">
        <v>31</v>
      </c>
    </row>
    <row r="144" spans="1:12" s="19" customFormat="1" ht="18" x14ac:dyDescent="0.35">
      <c r="A144" s="65"/>
      <c r="B144" s="76"/>
      <c r="C144" s="6"/>
      <c r="D144" s="1"/>
      <c r="E144" s="1"/>
      <c r="F144" s="1"/>
      <c r="G144" s="1"/>
      <c r="H144" s="1"/>
      <c r="I144" s="10"/>
      <c r="J144" s="6" t="s">
        <v>215</v>
      </c>
      <c r="K144" s="5">
        <f>SQRT((D113^2)+((D117^2)*(SUM(I68:I70)))+(((K20^2)/(D118^2))*AA91)+(((K51^2)/(D118^2))*(SUM(AA91:AA93))))</f>
        <v>2.5351759486852858E-2</v>
      </c>
      <c r="L144" s="19" t="s">
        <v>31</v>
      </c>
    </row>
    <row r="145" spans="1:12" s="19" customFormat="1" ht="18" x14ac:dyDescent="0.35">
      <c r="A145" s="65"/>
      <c r="B145" s="76"/>
      <c r="C145" s="6"/>
      <c r="D145" s="1"/>
      <c r="E145" s="1"/>
      <c r="F145" s="1"/>
      <c r="G145" s="1"/>
      <c r="H145" s="1"/>
      <c r="I145" s="10"/>
      <c r="J145" s="6" t="s">
        <v>216</v>
      </c>
      <c r="K145" s="5">
        <f>SQRT((D113^2)+((D117^2)*(SUM(I68:I71)))+(((K20^2)/(D118^2))*X91)+(((K51^2)/(D118^2))*(SUM(X91:X94))))</f>
        <v>2.0762555610403924E-2</v>
      </c>
      <c r="L145" s="19" t="s">
        <v>31</v>
      </c>
    </row>
    <row r="146" spans="1:12" s="19" customFormat="1" ht="18" x14ac:dyDescent="0.35">
      <c r="A146" s="65"/>
      <c r="B146" s="76"/>
      <c r="C146" s="6"/>
      <c r="D146" s="1"/>
      <c r="E146" s="1"/>
      <c r="F146" s="1"/>
      <c r="G146" s="1"/>
      <c r="H146" s="1"/>
      <c r="I146" s="10"/>
      <c r="J146" s="6" t="s">
        <v>217</v>
      </c>
      <c r="K146" s="5">
        <f>SQRT((D113^2)+((D117^2)*(SUM(I68:I72)))+(((K20^2)/(D118^2))*U91)+(((K51^2)/(D118^2))*(SUM(U91:U95))))</f>
        <v>2.6707485000250469E-2</v>
      </c>
      <c r="L146" s="19" t="s">
        <v>31</v>
      </c>
    </row>
    <row r="147" spans="1:12" s="19" customFormat="1" ht="18" x14ac:dyDescent="0.35">
      <c r="A147" s="65"/>
      <c r="B147" s="76"/>
      <c r="C147" s="6"/>
      <c r="D147" s="1"/>
      <c r="E147" s="1"/>
      <c r="F147" s="1"/>
      <c r="G147" s="1"/>
      <c r="H147" s="1"/>
      <c r="I147" s="10"/>
      <c r="J147" s="6" t="s">
        <v>218</v>
      </c>
      <c r="K147" s="5">
        <f>SQRT((D113^2)+((D117^2)*(SUM(I68:I73)))+(((K20^2)/(D118^2))*R91)+(((K51^2)/(D118^2))*(SUM(R91:R96))))</f>
        <v>3.1717821537535128E-2</v>
      </c>
      <c r="L147" s="19" t="s">
        <v>31</v>
      </c>
    </row>
    <row r="148" spans="1:12" ht="18" x14ac:dyDescent="0.35">
      <c r="A148" s="65"/>
      <c r="J148" s="6" t="s">
        <v>219</v>
      </c>
      <c r="K148" s="5">
        <f>SQRT((D113^2)+((D117^2)*(SUM(I68:I74)))+(((K20^2)/(D118^2))*O91)+(((K51^2)/(D118^2))*(SUM(O91:O97))))</f>
        <v>3.1538258233032114E-2</v>
      </c>
      <c r="L148" s="19" t="s">
        <v>31</v>
      </c>
    </row>
    <row r="149" spans="1:12" ht="18" x14ac:dyDescent="0.35">
      <c r="A149" s="65"/>
      <c r="J149" s="6" t="s">
        <v>220</v>
      </c>
      <c r="K149" s="5">
        <f>SQRT((D113^2)+((D117^2)*(SUM(I68:I75)))+(((K20^2)/(D118^2))*L91)+(((K51^2)/(D118^2))*(SUM(L91:L98))))</f>
        <v>2.4917674802437412E-2</v>
      </c>
      <c r="L149" s="19" t="s">
        <v>31</v>
      </c>
    </row>
    <row r="150" spans="1:12" s="2" customFormat="1" x14ac:dyDescent="0.25">
      <c r="A150" s="66"/>
      <c r="B150" s="77"/>
      <c r="C150" s="9"/>
      <c r="I150" s="11"/>
    </row>
    <row r="151" spans="1:12" ht="15" customHeight="1" x14ac:dyDescent="0.25">
      <c r="A151" s="65" t="s">
        <v>17</v>
      </c>
    </row>
    <row r="152" spans="1:12" ht="18" x14ac:dyDescent="0.35">
      <c r="A152" s="65"/>
      <c r="J152" s="1" t="s">
        <v>84</v>
      </c>
      <c r="K152" s="5">
        <f>SQRT((K130^2)+(K142^2))</f>
        <v>3.4459648423845787E-2</v>
      </c>
      <c r="L152" t="s">
        <v>31</v>
      </c>
    </row>
    <row r="153" spans="1:12" s="19" customFormat="1" ht="18" x14ac:dyDescent="0.35">
      <c r="A153" s="65"/>
      <c r="B153" s="76"/>
      <c r="C153" s="6"/>
      <c r="D153" s="1"/>
      <c r="E153" s="1"/>
      <c r="F153" s="1"/>
      <c r="G153" s="1"/>
      <c r="H153" s="1"/>
      <c r="I153" s="10"/>
      <c r="J153" s="1" t="s">
        <v>85</v>
      </c>
      <c r="K153" s="5">
        <f t="shared" ref="K153:K159" si="44">SQRT((K131^2)+(K143^2))</f>
        <v>4.8763123354253007E-2</v>
      </c>
      <c r="L153" s="19" t="s">
        <v>31</v>
      </c>
    </row>
    <row r="154" spans="1:12" s="19" customFormat="1" ht="18" x14ac:dyDescent="0.35">
      <c r="A154" s="65"/>
      <c r="B154" s="76"/>
      <c r="C154" s="6"/>
      <c r="D154" s="1"/>
      <c r="E154" s="1"/>
      <c r="F154" s="1"/>
      <c r="G154" s="1"/>
      <c r="H154" s="1"/>
      <c r="I154" s="10"/>
      <c r="J154" s="1" t="s">
        <v>86</v>
      </c>
      <c r="K154" s="5">
        <f t="shared" si="44"/>
        <v>6.2573990086611131E-2</v>
      </c>
      <c r="L154" s="19" t="s">
        <v>31</v>
      </c>
    </row>
    <row r="155" spans="1:12" s="19" customFormat="1" ht="18" x14ac:dyDescent="0.35">
      <c r="A155" s="65"/>
      <c r="B155" s="76"/>
      <c r="C155" s="6"/>
      <c r="D155" s="1"/>
      <c r="E155" s="1"/>
      <c r="F155" s="1"/>
      <c r="G155" s="1"/>
      <c r="H155" s="1"/>
      <c r="I155" s="10"/>
      <c r="J155" s="1" t="s">
        <v>87</v>
      </c>
      <c r="K155" s="5">
        <f t="shared" si="44"/>
        <v>8.9914969689267349E-2</v>
      </c>
      <c r="L155" s="19" t="s">
        <v>31</v>
      </c>
    </row>
    <row r="156" spans="1:12" s="19" customFormat="1" ht="18" x14ac:dyDescent="0.35">
      <c r="A156" s="65"/>
      <c r="B156" s="76"/>
      <c r="C156" s="6"/>
      <c r="D156" s="1"/>
      <c r="E156" s="1"/>
      <c r="F156" s="1"/>
      <c r="G156" s="1"/>
      <c r="H156" s="1"/>
      <c r="I156" s="10"/>
      <c r="J156" s="1" t="s">
        <v>88</v>
      </c>
      <c r="K156" s="5">
        <f t="shared" si="44"/>
        <v>0.10945380898784228</v>
      </c>
      <c r="L156" s="19" t="s">
        <v>31</v>
      </c>
    </row>
    <row r="157" spans="1:12" s="19" customFormat="1" ht="18" x14ac:dyDescent="0.35">
      <c r="A157" s="65"/>
      <c r="B157" s="76"/>
      <c r="C157" s="6"/>
      <c r="D157" s="1"/>
      <c r="E157" s="1"/>
      <c r="F157" s="1"/>
      <c r="G157" s="1"/>
      <c r="H157" s="1"/>
      <c r="I157" s="10"/>
      <c r="J157" s="1" t="s">
        <v>89</v>
      </c>
      <c r="K157" s="5">
        <f t="shared" si="44"/>
        <v>0.13175776069140718</v>
      </c>
      <c r="L157" s="19" t="s">
        <v>31</v>
      </c>
    </row>
    <row r="158" spans="1:12" s="19" customFormat="1" ht="18" x14ac:dyDescent="0.35">
      <c r="A158" s="65"/>
      <c r="B158" s="76"/>
      <c r="C158" s="6"/>
      <c r="D158" s="1"/>
      <c r="E158" s="1"/>
      <c r="F158" s="1"/>
      <c r="G158" s="1"/>
      <c r="H158" s="1"/>
      <c r="I158" s="10"/>
      <c r="J158" s="1" t="s">
        <v>90</v>
      </c>
      <c r="K158" s="5">
        <f t="shared" si="44"/>
        <v>0.15690798764629652</v>
      </c>
      <c r="L158" s="19" t="s">
        <v>31</v>
      </c>
    </row>
    <row r="159" spans="1:12" ht="18" x14ac:dyDescent="0.35">
      <c r="A159" s="65"/>
      <c r="J159" s="1" t="s">
        <v>119</v>
      </c>
      <c r="K159" s="5">
        <f t="shared" si="44"/>
        <v>0.19462192810192366</v>
      </c>
      <c r="L159" s="19" t="s">
        <v>31</v>
      </c>
    </row>
    <row r="160" spans="1:12" x14ac:dyDescent="0.25">
      <c r="A160" s="65"/>
    </row>
    <row r="161" spans="1:12" s="28" customFormat="1" ht="15.75" thickBot="1" x14ac:dyDescent="0.3">
      <c r="A161" s="66"/>
      <c r="B161" s="79"/>
      <c r="C161" s="29"/>
      <c r="I161" s="30"/>
    </row>
    <row r="162" spans="1:12" ht="15" customHeight="1" x14ac:dyDescent="0.25">
      <c r="A162" s="65" t="s">
        <v>18</v>
      </c>
    </row>
    <row r="163" spans="1:12" ht="18" x14ac:dyDescent="0.35">
      <c r="A163" s="65"/>
      <c r="C163" s="6" t="s">
        <v>223</v>
      </c>
      <c r="D163" s="1">
        <v>45</v>
      </c>
      <c r="E163" s="1" t="s">
        <v>51</v>
      </c>
      <c r="J163" s="6" t="s">
        <v>224</v>
      </c>
      <c r="K163" s="14">
        <f>SQRT((D163^2)/(D164^3))</f>
        <v>1.988737822087165</v>
      </c>
      <c r="L163" t="s">
        <v>51</v>
      </c>
    </row>
    <row r="164" spans="1:12" x14ac:dyDescent="0.25">
      <c r="A164" s="65"/>
      <c r="C164" s="6" t="s">
        <v>52</v>
      </c>
      <c r="D164" s="1">
        <v>8</v>
      </c>
    </row>
    <row r="165" spans="1:12" x14ac:dyDescent="0.25">
      <c r="A165" s="65"/>
    </row>
    <row r="166" spans="1:12" s="2" customFormat="1" x14ac:dyDescent="0.25">
      <c r="A166" s="66"/>
      <c r="B166" s="77"/>
      <c r="C166" s="9"/>
      <c r="I166" s="11"/>
    </row>
    <row r="167" spans="1:12" ht="15" customHeight="1" x14ac:dyDescent="0.25">
      <c r="A167" s="65" t="s">
        <v>19</v>
      </c>
    </row>
    <row r="168" spans="1:12" ht="18" x14ac:dyDescent="0.35">
      <c r="A168" s="65"/>
      <c r="C168" s="6" t="s">
        <v>225</v>
      </c>
      <c r="D168" s="1">
        <v>58</v>
      </c>
      <c r="E168" s="1" t="s">
        <v>51</v>
      </c>
      <c r="J168" s="6" t="s">
        <v>227</v>
      </c>
      <c r="K168" s="14">
        <f>(D168+D169)/(2*SQRT(2))</f>
        <v>41.012193308819754</v>
      </c>
      <c r="L168" t="s">
        <v>51</v>
      </c>
    </row>
    <row r="169" spans="1:12" ht="18" x14ac:dyDescent="0.35">
      <c r="A169" s="65"/>
      <c r="C169" s="6" t="s">
        <v>226</v>
      </c>
      <c r="D169" s="1">
        <v>58</v>
      </c>
      <c r="E169" s="1" t="s">
        <v>51</v>
      </c>
    </row>
    <row r="170" spans="1:12" x14ac:dyDescent="0.25">
      <c r="A170" s="65"/>
    </row>
    <row r="171" spans="1:12" s="2" customFormat="1" x14ac:dyDescent="0.25">
      <c r="A171" s="66"/>
      <c r="B171" s="77"/>
      <c r="C171" s="9"/>
      <c r="I171" s="11"/>
    </row>
    <row r="172" spans="1:12" ht="15" customHeight="1" x14ac:dyDescent="0.25">
      <c r="A172" s="65" t="s">
        <v>20</v>
      </c>
    </row>
    <row r="173" spans="1:12" x14ac:dyDescent="0.25">
      <c r="A173" s="65"/>
      <c r="D173" s="1" t="s">
        <v>52</v>
      </c>
    </row>
    <row r="174" spans="1:12" s="19" customFormat="1" ht="18" x14ac:dyDescent="0.35">
      <c r="A174" s="65"/>
      <c r="B174" s="76"/>
      <c r="C174" s="6"/>
      <c r="D174" s="1">
        <v>1</v>
      </c>
      <c r="E174" s="1"/>
      <c r="F174" s="1"/>
      <c r="G174" s="1"/>
      <c r="H174" s="1"/>
      <c r="I174" s="10"/>
      <c r="J174" s="19" t="s">
        <v>196</v>
      </c>
      <c r="K174" s="14">
        <f>SQRT(($K$168^2)+(D174*($K$163^2)))</f>
        <v>41.060383316829856</v>
      </c>
      <c r="L174" s="19" t="s">
        <v>51</v>
      </c>
    </row>
    <row r="175" spans="1:12" s="19" customFormat="1" ht="18" x14ac:dyDescent="0.35">
      <c r="A175" s="65"/>
      <c r="B175" s="76"/>
      <c r="C175" s="6"/>
      <c r="D175" s="1">
        <v>2</v>
      </c>
      <c r="E175" s="1"/>
      <c r="F175" s="1"/>
      <c r="G175" s="1"/>
      <c r="H175" s="1"/>
      <c r="I175" s="10"/>
      <c r="J175" s="19" t="s">
        <v>197</v>
      </c>
      <c r="K175" s="14">
        <f t="shared" ref="K175:K181" si="45">SQRT(($K$168^2)+(D175*($K$163^2)))</f>
        <v>41.108516833498136</v>
      </c>
      <c r="L175" s="19" t="s">
        <v>51</v>
      </c>
    </row>
    <row r="176" spans="1:12" s="19" customFormat="1" ht="18" x14ac:dyDescent="0.35">
      <c r="A176" s="65"/>
      <c r="B176" s="76"/>
      <c r="C176" s="6"/>
      <c r="D176" s="1">
        <v>3</v>
      </c>
      <c r="E176" s="1"/>
      <c r="F176" s="1"/>
      <c r="G176" s="1"/>
      <c r="H176" s="1"/>
      <c r="I176" s="10"/>
      <c r="J176" s="19" t="s">
        <v>198</v>
      </c>
      <c r="K176" s="14">
        <f t="shared" si="45"/>
        <v>41.156594057028087</v>
      </c>
      <c r="L176" s="19" t="s">
        <v>51</v>
      </c>
    </row>
    <row r="177" spans="1:28" s="19" customFormat="1" ht="18" x14ac:dyDescent="0.35">
      <c r="A177" s="65"/>
      <c r="B177" s="76"/>
      <c r="C177" s="6"/>
      <c r="D177" s="1">
        <v>4</v>
      </c>
      <c r="E177" s="1"/>
      <c r="F177" s="1"/>
      <c r="G177" s="1"/>
      <c r="H177" s="1"/>
      <c r="I177" s="10"/>
      <c r="J177" s="19" t="s">
        <v>199</v>
      </c>
      <c r="K177" s="14">
        <f t="shared" si="45"/>
        <v>41.204615184466896</v>
      </c>
      <c r="L177" s="19" t="s">
        <v>51</v>
      </c>
    </row>
    <row r="178" spans="1:28" s="19" customFormat="1" ht="18" x14ac:dyDescent="0.35">
      <c r="A178" s="65"/>
      <c r="B178" s="76"/>
      <c r="C178" s="6"/>
      <c r="D178" s="1">
        <v>5</v>
      </c>
      <c r="E178" s="1"/>
      <c r="F178" s="1"/>
      <c r="G178" s="1"/>
      <c r="H178" s="1"/>
      <c r="I178" s="10"/>
      <c r="J178" s="19" t="s">
        <v>200</v>
      </c>
      <c r="K178" s="14">
        <f t="shared" si="45"/>
        <v>41.252580411714852</v>
      </c>
      <c r="L178" s="19" t="s">
        <v>51</v>
      </c>
    </row>
    <row r="179" spans="1:28" s="19" customFormat="1" ht="18" x14ac:dyDescent="0.35">
      <c r="A179" s="65"/>
      <c r="B179" s="76"/>
      <c r="C179" s="6"/>
      <c r="D179" s="1">
        <v>6</v>
      </c>
      <c r="E179" s="1"/>
      <c r="F179" s="1"/>
      <c r="G179" s="1"/>
      <c r="H179" s="1"/>
      <c r="I179" s="10"/>
      <c r="J179" s="19" t="s">
        <v>201</v>
      </c>
      <c r="K179" s="14">
        <f t="shared" si="45"/>
        <v>41.300489933534685</v>
      </c>
      <c r="L179" s="19" t="s">
        <v>51</v>
      </c>
    </row>
    <row r="180" spans="1:28" ht="18" x14ac:dyDescent="0.35">
      <c r="A180" s="65"/>
      <c r="D180" s="1">
        <v>7</v>
      </c>
      <c r="J180" s="19" t="s">
        <v>202</v>
      </c>
      <c r="K180" s="14">
        <f t="shared" si="45"/>
        <v>41.348343943560785</v>
      </c>
      <c r="L180" s="19" t="s">
        <v>51</v>
      </c>
    </row>
    <row r="181" spans="1:28" ht="18" x14ac:dyDescent="0.35">
      <c r="A181" s="65"/>
      <c r="D181" s="1">
        <v>8</v>
      </c>
      <c r="J181" s="19" t="s">
        <v>195</v>
      </c>
      <c r="K181" s="14">
        <f t="shared" si="45"/>
        <v>41.396142634308326</v>
      </c>
      <c r="L181" s="19" t="s">
        <v>51</v>
      </c>
    </row>
    <row r="182" spans="1:28" s="2" customFormat="1" x14ac:dyDescent="0.25">
      <c r="A182" s="66"/>
      <c r="B182" s="77"/>
      <c r="C182" s="9"/>
      <c r="I182" s="11"/>
    </row>
    <row r="183" spans="1:28" s="1" customFormat="1" x14ac:dyDescent="0.25">
      <c r="A183" s="67" t="s">
        <v>21</v>
      </c>
      <c r="B183" s="80"/>
      <c r="C183" s="35"/>
      <c r="D183" s="36"/>
      <c r="E183" s="36"/>
      <c r="F183" s="36"/>
      <c r="G183" s="36"/>
      <c r="H183" s="36"/>
      <c r="I183" s="34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4"/>
    </row>
    <row r="184" spans="1:28" s="1" customFormat="1" x14ac:dyDescent="0.25">
      <c r="A184" s="68"/>
      <c r="B184" s="78"/>
      <c r="C184" s="6"/>
      <c r="D184" s="15">
        <v>2E-3</v>
      </c>
      <c r="E184" s="1" t="s">
        <v>31</v>
      </c>
      <c r="I184" s="10"/>
      <c r="K184" s="47">
        <f>SQRT((D184^2)+((D186^2)*(((K75^2)+(K52^2))/(D185^2)))+(K124^2))</f>
        <v>0.20022725433784394</v>
      </c>
      <c r="L184" s="15" t="s">
        <v>31</v>
      </c>
      <c r="AB184" s="10"/>
    </row>
    <row r="185" spans="1:28" s="1" customFormat="1" x14ac:dyDescent="0.25">
      <c r="A185" s="68"/>
      <c r="B185" s="78"/>
      <c r="C185" s="48" t="s">
        <v>79</v>
      </c>
      <c r="D185" s="15">
        <v>206265</v>
      </c>
      <c r="I185" s="10"/>
      <c r="AB185" s="10"/>
    </row>
    <row r="186" spans="1:28" s="1" customFormat="1" x14ac:dyDescent="0.25">
      <c r="A186" s="68"/>
      <c r="B186" s="78"/>
      <c r="C186" s="6" t="s">
        <v>50</v>
      </c>
      <c r="D186" s="15">
        <v>150</v>
      </c>
      <c r="E186" s="1" t="s">
        <v>31</v>
      </c>
      <c r="I186" s="10"/>
      <c r="AB186" s="10"/>
    </row>
    <row r="187" spans="1:28" s="1" customFormat="1" x14ac:dyDescent="0.25">
      <c r="A187" s="69"/>
      <c r="B187" s="77"/>
      <c r="C187" s="9"/>
      <c r="D187" s="2"/>
      <c r="E187" s="2"/>
      <c r="F187" s="2"/>
      <c r="G187" s="2"/>
      <c r="H187" s="2"/>
      <c r="I187" s="1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11"/>
    </row>
    <row r="188" spans="1:28" s="1" customFormat="1" x14ac:dyDescent="0.25">
      <c r="A188" s="67" t="s">
        <v>22</v>
      </c>
      <c r="B188" s="80"/>
      <c r="C188" s="35"/>
      <c r="D188" s="36"/>
      <c r="E188" s="36"/>
      <c r="F188" s="36"/>
      <c r="G188" s="36"/>
      <c r="H188" s="36"/>
      <c r="I188" s="34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4"/>
    </row>
    <row r="189" spans="1:28" s="1" customFormat="1" x14ac:dyDescent="0.25">
      <c r="A189" s="68"/>
      <c r="B189" s="78"/>
      <c r="C189" s="6" t="s">
        <v>237</v>
      </c>
      <c r="D189" s="1">
        <v>1</v>
      </c>
      <c r="E189" s="1" t="s">
        <v>228</v>
      </c>
      <c r="I189" s="10"/>
      <c r="K189" s="47">
        <f>SQRT((((TAN(RADIANS(D189)))^2)*(D191^2))+(((D193*(1/((COS(RADIANS(D189)))^2)))^2)*((D190/D192)^2)))</f>
        <v>2.4250559803838585E-3</v>
      </c>
      <c r="L189" s="1" t="s">
        <v>31</v>
      </c>
      <c r="AB189" s="10"/>
    </row>
    <row r="190" spans="1:28" s="1" customFormat="1" x14ac:dyDescent="0.25">
      <c r="A190" s="68"/>
      <c r="B190" s="78"/>
      <c r="C190" s="6"/>
      <c r="D190" s="1">
        <v>5</v>
      </c>
      <c r="E190" s="1" t="s">
        <v>51</v>
      </c>
      <c r="I190" s="10"/>
      <c r="AB190" s="10"/>
    </row>
    <row r="191" spans="1:28" s="1" customFormat="1" x14ac:dyDescent="0.25">
      <c r="A191" s="68"/>
      <c r="B191" s="78"/>
      <c r="C191" s="6"/>
      <c r="D191" s="15">
        <v>2E-3</v>
      </c>
      <c r="E191" s="15" t="s">
        <v>31</v>
      </c>
      <c r="I191" s="10"/>
      <c r="AB191" s="10"/>
    </row>
    <row r="192" spans="1:28" s="1" customFormat="1" x14ac:dyDescent="0.25">
      <c r="A192" s="68"/>
      <c r="B192" s="78"/>
      <c r="C192" s="48" t="s">
        <v>79</v>
      </c>
      <c r="D192" s="15">
        <v>206265</v>
      </c>
      <c r="I192" s="10"/>
      <c r="AB192" s="10"/>
    </row>
    <row r="193" spans="1:28" s="1" customFormat="1" x14ac:dyDescent="0.25">
      <c r="A193" s="69"/>
      <c r="B193" s="77"/>
      <c r="C193" s="9" t="s">
        <v>50</v>
      </c>
      <c r="D193" s="2">
        <v>100</v>
      </c>
      <c r="E193" s="2"/>
      <c r="F193" s="2"/>
      <c r="G193" s="2"/>
      <c r="H193" s="2"/>
      <c r="I193" s="1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11"/>
    </row>
    <row r="194" spans="1:28" s="1" customFormat="1" x14ac:dyDescent="0.25">
      <c r="A194" s="62" t="s">
        <v>23</v>
      </c>
      <c r="B194" s="80"/>
      <c r="C194" s="41"/>
      <c r="D194" s="40"/>
      <c r="E194" s="40"/>
      <c r="F194" s="40"/>
      <c r="G194" s="40"/>
      <c r="H194" s="40"/>
      <c r="I194" s="42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2"/>
    </row>
    <row r="195" spans="1:28" s="1" customFormat="1" x14ac:dyDescent="0.25">
      <c r="A195" s="63"/>
      <c r="B195" s="78"/>
      <c r="C195" s="38"/>
      <c r="D195" s="37">
        <v>2E-3</v>
      </c>
      <c r="E195" s="37" t="s">
        <v>31</v>
      </c>
      <c r="F195" s="37"/>
      <c r="G195" s="37"/>
      <c r="H195" s="37"/>
      <c r="I195" s="39"/>
      <c r="J195" s="37"/>
      <c r="K195" s="47">
        <f>SQRT((K200^2)+(K189^2)+(D195^2)+(D196^2)+(K205^2))</f>
        <v>3.6247495037698745E-2</v>
      </c>
      <c r="L195" s="37" t="s">
        <v>31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9"/>
    </row>
    <row r="196" spans="1:28" s="1" customFormat="1" x14ac:dyDescent="0.25">
      <c r="A196" s="63"/>
      <c r="B196" s="78"/>
      <c r="C196" s="38"/>
      <c r="D196" s="37">
        <v>2E-3</v>
      </c>
      <c r="E196" s="37" t="s">
        <v>31</v>
      </c>
      <c r="F196" s="37"/>
      <c r="G196" s="37"/>
      <c r="H196" s="37"/>
      <c r="I196" s="39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9"/>
    </row>
    <row r="197" spans="1:28" s="1" customFormat="1" x14ac:dyDescent="0.25">
      <c r="A197" s="63"/>
      <c r="B197" s="78"/>
      <c r="C197" s="38"/>
      <c r="D197" s="37"/>
      <c r="E197" s="37"/>
      <c r="F197" s="37"/>
      <c r="G197" s="37"/>
      <c r="H197" s="37"/>
      <c r="I197" s="39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9"/>
    </row>
    <row r="198" spans="1:28" s="1" customFormat="1" x14ac:dyDescent="0.25">
      <c r="A198" s="64"/>
      <c r="B198" s="77"/>
      <c r="C198" s="44"/>
      <c r="D198" s="43"/>
      <c r="E198" s="43"/>
      <c r="F198" s="43"/>
      <c r="G198" s="43"/>
      <c r="H198" s="43"/>
      <c r="I198" s="45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5"/>
    </row>
    <row r="199" spans="1:28" s="1" customFormat="1" x14ac:dyDescent="0.25">
      <c r="A199" s="62" t="s">
        <v>24</v>
      </c>
      <c r="B199" s="80"/>
      <c r="C199" s="41"/>
      <c r="D199" s="40"/>
      <c r="E199" s="40"/>
      <c r="F199" s="40"/>
      <c r="G199" s="40"/>
      <c r="H199" s="40"/>
      <c r="I199" s="42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2"/>
    </row>
    <row r="200" spans="1:28" s="1" customFormat="1" x14ac:dyDescent="0.25">
      <c r="A200" s="63"/>
      <c r="B200" s="78"/>
      <c r="C200" s="38"/>
      <c r="D200" s="37">
        <v>0.03</v>
      </c>
      <c r="E200" s="37" t="s">
        <v>31</v>
      </c>
      <c r="F200" s="37"/>
      <c r="G200" s="37"/>
      <c r="H200" s="37"/>
      <c r="I200" s="39"/>
      <c r="J200" s="37"/>
      <c r="K200" s="47">
        <f>SQRT((D200^2)+(D201^2))</f>
        <v>3.605551275463989E-2</v>
      </c>
      <c r="L200" s="37" t="s">
        <v>31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9"/>
    </row>
    <row r="201" spans="1:28" s="1" customFormat="1" x14ac:dyDescent="0.25">
      <c r="A201" s="63"/>
      <c r="B201" s="78"/>
      <c r="C201" s="38"/>
      <c r="D201" s="37">
        <v>0.02</v>
      </c>
      <c r="E201" s="37" t="s">
        <v>31</v>
      </c>
      <c r="F201" s="37"/>
      <c r="G201" s="37"/>
      <c r="H201" s="37"/>
      <c r="I201" s="39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9"/>
    </row>
    <row r="202" spans="1:28" s="1" customFormat="1" x14ac:dyDescent="0.25">
      <c r="A202" s="63"/>
      <c r="B202" s="78"/>
      <c r="C202" s="38"/>
      <c r="D202" s="37"/>
      <c r="E202" s="37"/>
      <c r="F202" s="37"/>
      <c r="G202" s="37"/>
      <c r="H202" s="37"/>
      <c r="I202" s="39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9"/>
    </row>
    <row r="203" spans="1:28" s="1" customFormat="1" x14ac:dyDescent="0.25">
      <c r="A203" s="64"/>
      <c r="B203" s="77"/>
      <c r="C203" s="44"/>
      <c r="D203" s="43"/>
      <c r="E203" s="43"/>
      <c r="F203" s="43"/>
      <c r="G203" s="43"/>
      <c r="H203" s="43"/>
      <c r="I203" s="45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5"/>
    </row>
    <row r="204" spans="1:28" s="1" customFormat="1" x14ac:dyDescent="0.25">
      <c r="A204" s="62" t="s">
        <v>25</v>
      </c>
      <c r="B204" s="80"/>
      <c r="C204" s="41"/>
      <c r="D204" s="40"/>
      <c r="E204" s="40"/>
      <c r="F204" s="40"/>
      <c r="G204" s="40"/>
      <c r="H204" s="40"/>
      <c r="I204" s="42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2"/>
    </row>
    <row r="205" spans="1:28" s="1" customFormat="1" x14ac:dyDescent="0.25">
      <c r="A205" s="63"/>
      <c r="B205" s="78"/>
      <c r="C205" s="38" t="s">
        <v>229</v>
      </c>
      <c r="D205" s="37">
        <v>6371000</v>
      </c>
      <c r="E205" s="37" t="s">
        <v>31</v>
      </c>
      <c r="F205" s="37"/>
      <c r="G205" s="37"/>
      <c r="H205" s="37"/>
      <c r="I205" s="39"/>
      <c r="J205" s="37"/>
      <c r="K205" s="47">
        <f>((0.43*((2*D207)/D205))^2)*(D206^2)</f>
        <v>7.2885591671037421E-14</v>
      </c>
      <c r="L205" s="37" t="s">
        <v>31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9"/>
    </row>
    <row r="206" spans="1:28" s="1" customFormat="1" x14ac:dyDescent="0.25">
      <c r="A206" s="63"/>
      <c r="B206" s="78"/>
      <c r="C206" s="38"/>
      <c r="D206" s="37">
        <v>2E-3</v>
      </c>
      <c r="E206" s="37" t="s">
        <v>31</v>
      </c>
      <c r="F206" s="37"/>
      <c r="G206" s="37"/>
      <c r="H206" s="37"/>
      <c r="I206" s="39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9"/>
    </row>
    <row r="207" spans="1:28" s="1" customFormat="1" x14ac:dyDescent="0.25">
      <c r="A207" s="63"/>
      <c r="B207" s="78"/>
      <c r="C207" s="38" t="s">
        <v>50</v>
      </c>
      <c r="D207" s="37">
        <v>1000</v>
      </c>
      <c r="E207" s="37" t="s">
        <v>31</v>
      </c>
      <c r="F207" s="37"/>
      <c r="G207" s="37"/>
      <c r="H207" s="37"/>
      <c r="I207" s="39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9"/>
    </row>
    <row r="208" spans="1:28" s="1" customFormat="1" x14ac:dyDescent="0.25">
      <c r="A208" s="64"/>
      <c r="B208" s="77"/>
      <c r="C208" s="44"/>
      <c r="D208" s="43"/>
      <c r="E208" s="43"/>
      <c r="F208" s="43"/>
      <c r="G208" s="43"/>
      <c r="H208" s="43"/>
      <c r="I208" s="45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5"/>
    </row>
    <row r="209" spans="1:28" s="1" customFormat="1" x14ac:dyDescent="0.25">
      <c r="A209" s="62" t="s">
        <v>26</v>
      </c>
      <c r="B209" s="80"/>
      <c r="C209" s="41"/>
      <c r="D209" s="40"/>
      <c r="E209" s="40"/>
      <c r="F209" s="40"/>
      <c r="G209" s="40"/>
      <c r="H209" s="40"/>
      <c r="I209" s="42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2"/>
    </row>
    <row r="210" spans="1:28" s="1" customFormat="1" x14ac:dyDescent="0.25">
      <c r="A210" s="63"/>
      <c r="B210" s="78"/>
      <c r="C210" s="38" t="s">
        <v>230</v>
      </c>
      <c r="D210" s="37">
        <v>6</v>
      </c>
      <c r="E210" s="37" t="s">
        <v>231</v>
      </c>
      <c r="F210" s="37"/>
      <c r="G210" s="37"/>
      <c r="H210" s="37"/>
      <c r="I210" s="39"/>
      <c r="J210" s="37"/>
      <c r="K210" s="47">
        <f>0.05*SQRT(D210)</f>
        <v>0.1224744871391589</v>
      </c>
      <c r="L210" s="37" t="s">
        <v>31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9"/>
    </row>
    <row r="211" spans="1:28" s="1" customFormat="1" x14ac:dyDescent="0.25">
      <c r="A211" s="63"/>
      <c r="B211" s="78"/>
      <c r="C211" s="38"/>
      <c r="D211" s="37"/>
      <c r="E211" s="37"/>
      <c r="F211" s="37"/>
      <c r="G211" s="37"/>
      <c r="H211" s="37"/>
      <c r="I211" s="39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9"/>
    </row>
    <row r="212" spans="1:28" s="1" customFormat="1" x14ac:dyDescent="0.25">
      <c r="A212" s="63"/>
      <c r="B212" s="78"/>
      <c r="C212" s="38"/>
      <c r="D212" s="37"/>
      <c r="E212" s="37"/>
      <c r="F212" s="37"/>
      <c r="G212" s="37"/>
      <c r="H212" s="37"/>
      <c r="I212" s="39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9"/>
    </row>
    <row r="213" spans="1:28" s="1" customFormat="1" x14ac:dyDescent="0.25">
      <c r="A213" s="64"/>
      <c r="B213" s="77"/>
      <c r="C213" s="44"/>
      <c r="D213" s="43"/>
      <c r="E213" s="43"/>
      <c r="F213" s="43"/>
      <c r="G213" s="43"/>
      <c r="H213" s="43"/>
      <c r="I213" s="45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5"/>
    </row>
    <row r="214" spans="1:28" s="1" customFormat="1" x14ac:dyDescent="0.25">
      <c r="A214" s="62" t="s">
        <v>27</v>
      </c>
      <c r="B214" s="80"/>
      <c r="C214" s="41"/>
      <c r="D214" s="40"/>
      <c r="E214" s="40"/>
      <c r="F214" s="40"/>
      <c r="G214" s="40"/>
      <c r="H214" s="40"/>
      <c r="I214" s="42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2"/>
    </row>
    <row r="215" spans="1:28" s="1" customFormat="1" x14ac:dyDescent="0.25">
      <c r="A215" s="63"/>
      <c r="B215" s="78"/>
      <c r="C215" s="38" t="s">
        <v>52</v>
      </c>
      <c r="D215" s="37">
        <v>35</v>
      </c>
      <c r="E215" s="37"/>
      <c r="F215" s="37"/>
      <c r="G215" s="37"/>
      <c r="H215" s="37"/>
      <c r="I215" s="39"/>
      <c r="J215" s="37"/>
      <c r="K215" s="47">
        <f>0.01*SQRT(D215)</f>
        <v>5.9160797830996162E-2</v>
      </c>
      <c r="L215" s="37" t="s">
        <v>31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9"/>
    </row>
    <row r="216" spans="1:28" s="1" customFormat="1" x14ac:dyDescent="0.25">
      <c r="A216" s="63"/>
      <c r="B216" s="78"/>
      <c r="C216" s="38"/>
      <c r="D216" s="37"/>
      <c r="E216" s="37"/>
      <c r="F216" s="37"/>
      <c r="G216" s="37"/>
      <c r="H216" s="37"/>
      <c r="I216" s="39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9"/>
    </row>
    <row r="217" spans="1:28" s="1" customFormat="1" x14ac:dyDescent="0.25">
      <c r="A217" s="63"/>
      <c r="B217" s="78"/>
      <c r="C217" s="38"/>
      <c r="D217" s="37"/>
      <c r="E217" s="37"/>
      <c r="F217" s="37"/>
      <c r="G217" s="37"/>
      <c r="H217" s="37"/>
      <c r="I217" s="39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9"/>
    </row>
    <row r="218" spans="1:28" s="1" customFormat="1" x14ac:dyDescent="0.25">
      <c r="A218" s="64"/>
      <c r="B218" s="77"/>
      <c r="C218" s="44"/>
      <c r="D218" s="43"/>
      <c r="E218" s="43"/>
      <c r="F218" s="43"/>
      <c r="G218" s="43"/>
      <c r="H218" s="43"/>
      <c r="I218" s="45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5"/>
    </row>
    <row r="219" spans="1:28" s="1" customFormat="1" x14ac:dyDescent="0.25">
      <c r="A219" s="62" t="s">
        <v>28</v>
      </c>
      <c r="B219" s="80"/>
      <c r="C219" s="41"/>
      <c r="D219" s="40"/>
      <c r="E219" s="40"/>
      <c r="F219" s="40"/>
      <c r="G219" s="40"/>
      <c r="H219" s="40"/>
      <c r="I219" s="42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2"/>
    </row>
    <row r="220" spans="1:28" s="1" customFormat="1" x14ac:dyDescent="0.25">
      <c r="A220" s="63"/>
      <c r="B220" s="78"/>
      <c r="C220" s="38" t="s">
        <v>230</v>
      </c>
      <c r="D220" s="37">
        <v>5</v>
      </c>
      <c r="E220" s="37" t="s">
        <v>231</v>
      </c>
      <c r="F220" s="37"/>
      <c r="G220" s="37"/>
      <c r="H220" s="37"/>
      <c r="I220" s="39"/>
      <c r="J220" s="37"/>
      <c r="K220" s="47">
        <f>SQRT((K200^2)+(D220*(K189^2)))</f>
        <v>3.6460999472586832E-2</v>
      </c>
      <c r="L220" s="37" t="s">
        <v>31</v>
      </c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9"/>
    </row>
    <row r="221" spans="1:28" s="1" customFormat="1" x14ac:dyDescent="0.25">
      <c r="A221" s="63"/>
      <c r="B221" s="78"/>
      <c r="C221" s="38"/>
      <c r="D221" s="37"/>
      <c r="E221" s="37"/>
      <c r="F221" s="37"/>
      <c r="G221" s="37"/>
      <c r="H221" s="37"/>
      <c r="I221" s="39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9"/>
    </row>
    <row r="222" spans="1:28" s="1" customFormat="1" x14ac:dyDescent="0.25">
      <c r="A222" s="63"/>
      <c r="B222" s="78"/>
      <c r="C222" s="38"/>
      <c r="D222" s="37"/>
      <c r="E222" s="37"/>
      <c r="F222" s="37"/>
      <c r="G222" s="37"/>
      <c r="H222" s="37"/>
      <c r="I222" s="39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9"/>
    </row>
    <row r="223" spans="1:28" s="1" customFormat="1" x14ac:dyDescent="0.25">
      <c r="A223" s="64"/>
      <c r="B223" s="77"/>
      <c r="C223" s="44"/>
      <c r="D223" s="43"/>
      <c r="E223" s="43"/>
      <c r="F223" s="43"/>
      <c r="G223" s="43"/>
      <c r="H223" s="43"/>
      <c r="I223" s="45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5"/>
    </row>
    <row r="224" spans="1:28" s="1" customFormat="1" x14ac:dyDescent="0.25">
      <c r="A224" s="62" t="s">
        <v>232</v>
      </c>
      <c r="B224" s="80"/>
      <c r="C224" s="41"/>
      <c r="D224" s="40"/>
      <c r="E224" s="40"/>
      <c r="F224" s="40"/>
      <c r="G224" s="40"/>
      <c r="H224" s="40"/>
      <c r="I224" s="42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2"/>
    </row>
    <row r="225" spans="1:35" s="1" customFormat="1" x14ac:dyDescent="0.25">
      <c r="A225" s="63"/>
      <c r="B225" s="78"/>
      <c r="C225" s="38"/>
      <c r="D225" s="37">
        <v>1.5E-3</v>
      </c>
      <c r="E225" s="37" t="s">
        <v>31</v>
      </c>
      <c r="F225" s="37"/>
      <c r="G225" s="37"/>
      <c r="H225" s="37"/>
      <c r="I225" s="39"/>
      <c r="J225" s="37"/>
      <c r="K225" s="47">
        <f>SQRT((D225^2)+(D226^2))</f>
        <v>2.1213203435596424E-3</v>
      </c>
      <c r="L225" s="37" t="s">
        <v>31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9"/>
    </row>
    <row r="226" spans="1:35" s="1" customFormat="1" x14ac:dyDescent="0.25">
      <c r="A226" s="63"/>
      <c r="B226" s="78"/>
      <c r="C226" s="38"/>
      <c r="D226" s="37">
        <v>1.5E-3</v>
      </c>
      <c r="E226" s="37" t="s">
        <v>31</v>
      </c>
      <c r="F226" s="37"/>
      <c r="G226" s="37"/>
      <c r="H226" s="37"/>
      <c r="I226" s="39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9"/>
    </row>
    <row r="227" spans="1:35" s="1" customFormat="1" x14ac:dyDescent="0.25">
      <c r="A227" s="63"/>
      <c r="B227" s="78"/>
      <c r="C227" s="38"/>
      <c r="D227" s="37"/>
      <c r="E227" s="37"/>
      <c r="F227" s="37"/>
      <c r="G227" s="37"/>
      <c r="H227" s="37"/>
      <c r="I227" s="39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9"/>
    </row>
    <row r="228" spans="1:35" s="1" customFormat="1" x14ac:dyDescent="0.25">
      <c r="A228" s="64"/>
      <c r="B228" s="77"/>
      <c r="C228" s="44"/>
      <c r="D228" s="43"/>
      <c r="E228" s="43"/>
      <c r="F228" s="43"/>
      <c r="G228" s="43"/>
      <c r="H228" s="43"/>
      <c r="I228" s="45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5"/>
    </row>
    <row r="229" spans="1:35" s="1" customFormat="1" x14ac:dyDescent="0.25">
      <c r="A229" s="62" t="s">
        <v>233</v>
      </c>
      <c r="B229" s="80"/>
      <c r="C229" s="41"/>
      <c r="D229" s="40"/>
      <c r="E229" s="40"/>
      <c r="F229" s="40"/>
      <c r="G229" s="40"/>
      <c r="H229" s="40"/>
      <c r="I229" s="42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2"/>
    </row>
    <row r="230" spans="1:35" s="1" customFormat="1" x14ac:dyDescent="0.25">
      <c r="A230" s="63"/>
      <c r="B230" s="78"/>
      <c r="C230" s="38" t="s">
        <v>52</v>
      </c>
      <c r="D230" s="37">
        <v>30</v>
      </c>
      <c r="E230" s="37"/>
      <c r="F230" s="37"/>
      <c r="G230" s="37"/>
      <c r="H230" s="37"/>
      <c r="I230" s="39"/>
      <c r="J230" s="37"/>
      <c r="K230" s="47">
        <f>SQRT((K200^2)+(D230*(K225^2)))</f>
        <v>3.7881393849751616E-2</v>
      </c>
      <c r="L230" s="37" t="s">
        <v>31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9"/>
    </row>
    <row r="231" spans="1:35" s="1" customFormat="1" x14ac:dyDescent="0.25">
      <c r="A231" s="63"/>
      <c r="B231" s="78"/>
      <c r="C231" s="38"/>
      <c r="D231" s="37"/>
      <c r="E231" s="37"/>
      <c r="F231" s="37"/>
      <c r="G231" s="37"/>
      <c r="H231" s="37"/>
      <c r="I231" s="39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9"/>
    </row>
    <row r="232" spans="1:35" s="1" customFormat="1" x14ac:dyDescent="0.25">
      <c r="A232" s="63"/>
      <c r="B232" s="78"/>
      <c r="C232" s="38"/>
      <c r="D232" s="37"/>
      <c r="E232" s="37"/>
      <c r="F232" s="37"/>
      <c r="G232" s="37"/>
      <c r="H232" s="37"/>
      <c r="I232" s="39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9"/>
    </row>
    <row r="233" spans="1:35" s="1" customFormat="1" x14ac:dyDescent="0.25">
      <c r="A233" s="64"/>
      <c r="B233" s="77"/>
      <c r="C233" s="44"/>
      <c r="D233" s="43"/>
      <c r="E233" s="43"/>
      <c r="F233" s="43"/>
      <c r="G233" s="43"/>
      <c r="H233" s="43"/>
      <c r="I233" s="45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5"/>
    </row>
    <row r="234" spans="1:35" s="1" customFormat="1" ht="15" customHeight="1" x14ac:dyDescent="0.25">
      <c r="A234" s="52"/>
      <c r="B234" s="78"/>
    </row>
    <row r="235" spans="1:35" s="1" customFormat="1" x14ac:dyDescent="0.25">
      <c r="A235" s="52"/>
      <c r="B235" s="78"/>
      <c r="K235" s="8"/>
    </row>
    <row r="236" spans="1:35" s="1" customFormat="1" x14ac:dyDescent="0.25">
      <c r="A236" s="52"/>
      <c r="B236" s="78"/>
      <c r="C236" s="49"/>
    </row>
    <row r="237" spans="1:35" s="1" customFormat="1" x14ac:dyDescent="0.25">
      <c r="A237" s="52"/>
      <c r="B237" s="78"/>
    </row>
    <row r="238" spans="1:35" s="28" customFormat="1" ht="15.75" thickBot="1" x14ac:dyDescent="0.3">
      <c r="A238" s="52"/>
      <c r="B238" s="78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" customHeight="1" x14ac:dyDescent="0.25">
      <c r="A239" s="52"/>
      <c r="B239" s="78"/>
      <c r="C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x14ac:dyDescent="0.25">
      <c r="A240" s="52"/>
      <c r="B240" s="78"/>
      <c r="C240" s="49"/>
      <c r="D240" s="1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x14ac:dyDescent="0.25">
      <c r="A241" s="52"/>
      <c r="B241" s="78"/>
      <c r="C241" s="1"/>
      <c r="I241" s="1"/>
      <c r="J241" s="1"/>
      <c r="K241" s="8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s="19" customFormat="1" x14ac:dyDescent="0.25">
      <c r="A242" s="52"/>
      <c r="B242" s="78"/>
      <c r="C242" s="49"/>
      <c r="D242" s="1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x14ac:dyDescent="0.25">
      <c r="A243" s="52"/>
      <c r="B243" s="78"/>
      <c r="C243" s="49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s="2" customFormat="1" x14ac:dyDescent="0.25">
      <c r="A244" s="52"/>
      <c r="B244" s="78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" customHeight="1" x14ac:dyDescent="0.25">
      <c r="A245" s="52"/>
      <c r="B245" s="78"/>
      <c r="C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x14ac:dyDescent="0.25">
      <c r="A246" s="52"/>
      <c r="B246" s="78"/>
      <c r="C246" s="1"/>
      <c r="D246" s="15"/>
      <c r="I246" s="1"/>
      <c r="J246" s="1"/>
      <c r="K246" s="8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x14ac:dyDescent="0.25">
      <c r="A247" s="52"/>
      <c r="B247" s="78"/>
      <c r="C247" s="33"/>
      <c r="D247" s="1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x14ac:dyDescent="0.25">
      <c r="A248" s="52"/>
      <c r="B248" s="78"/>
      <c r="C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s="2" customFormat="1" x14ac:dyDescent="0.25">
      <c r="A249" s="52"/>
      <c r="B249" s="78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" customHeight="1" x14ac:dyDescent="0.25">
      <c r="A250" s="52"/>
      <c r="B250" s="78"/>
      <c r="C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x14ac:dyDescent="0.25">
      <c r="A251" s="52"/>
      <c r="B251" s="78"/>
      <c r="C251" s="1"/>
      <c r="I251" s="1"/>
      <c r="J251" s="1"/>
      <c r="K251" s="8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x14ac:dyDescent="0.25">
      <c r="A252" s="52"/>
      <c r="B252" s="78"/>
      <c r="C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x14ac:dyDescent="0.25">
      <c r="A253" s="52"/>
      <c r="B253" s="78"/>
      <c r="C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s="2" customFormat="1" x14ac:dyDescent="0.25">
      <c r="A254" s="52"/>
      <c r="B254" s="78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s="1" customFormat="1" ht="15" customHeight="1" x14ac:dyDescent="0.25">
      <c r="A255" s="52"/>
      <c r="B255" s="78"/>
    </row>
    <row r="256" spans="1:35" s="1" customFormat="1" x14ac:dyDescent="0.25">
      <c r="A256" s="52"/>
      <c r="B256" s="78"/>
    </row>
    <row r="257" spans="1:35" s="1" customFormat="1" x14ac:dyDescent="0.25">
      <c r="A257" s="52"/>
      <c r="B257" s="78"/>
      <c r="K257" s="8"/>
    </row>
    <row r="258" spans="1:35" s="1" customFormat="1" x14ac:dyDescent="0.25">
      <c r="A258" s="52"/>
      <c r="B258" s="78"/>
    </row>
    <row r="259" spans="1:35" s="2" customFormat="1" x14ac:dyDescent="0.25">
      <c r="A259" s="52"/>
      <c r="B259" s="78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" customHeight="1" x14ac:dyDescent="0.25">
      <c r="A260" s="52"/>
      <c r="B260" s="78"/>
      <c r="C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x14ac:dyDescent="0.25">
      <c r="A261" s="52"/>
      <c r="B261" s="78"/>
      <c r="C261" s="1"/>
      <c r="D261" s="15"/>
      <c r="E261" s="15"/>
      <c r="I261" s="1"/>
      <c r="J261" s="1"/>
      <c r="K261" s="8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x14ac:dyDescent="0.25">
      <c r="A262" s="52"/>
      <c r="B262" s="78"/>
      <c r="C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x14ac:dyDescent="0.25">
      <c r="A263" s="52"/>
      <c r="B263" s="78"/>
      <c r="C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s="2" customFormat="1" x14ac:dyDescent="0.25">
      <c r="A264" s="52"/>
      <c r="B264" s="78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" customHeight="1" x14ac:dyDescent="0.25">
      <c r="A265" s="52"/>
      <c r="B265" s="78"/>
      <c r="C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x14ac:dyDescent="0.25">
      <c r="A266" s="52"/>
      <c r="B266" s="78"/>
      <c r="C266" s="1"/>
      <c r="I266" s="1"/>
      <c r="J266" s="1"/>
      <c r="K266" s="8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x14ac:dyDescent="0.25">
      <c r="A267" s="52"/>
      <c r="B267" s="78"/>
      <c r="C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x14ac:dyDescent="0.25">
      <c r="A268" s="52"/>
      <c r="B268" s="78"/>
      <c r="C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s="2" customFormat="1" x14ac:dyDescent="0.25">
      <c r="A269" s="52"/>
      <c r="B269" s="78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" customHeight="1" x14ac:dyDescent="0.25">
      <c r="A270" s="52"/>
      <c r="B270" s="78"/>
      <c r="C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x14ac:dyDescent="0.25">
      <c r="A271" s="52"/>
      <c r="B271" s="78"/>
      <c r="C271" s="1"/>
      <c r="D271" s="15"/>
      <c r="E271" s="15"/>
      <c r="I271" s="1"/>
      <c r="J271" s="1"/>
      <c r="K271" s="8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x14ac:dyDescent="0.25">
      <c r="A272" s="52"/>
      <c r="B272" s="78"/>
      <c r="C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x14ac:dyDescent="0.25">
      <c r="A273" s="52"/>
      <c r="B273" s="78"/>
      <c r="C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s="2" customFormat="1" x14ac:dyDescent="0.25">
      <c r="A274" s="52"/>
      <c r="B274" s="78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s="1" customFormat="1" ht="15" customHeight="1" x14ac:dyDescent="0.25">
      <c r="A275" s="52"/>
      <c r="B275" s="78"/>
    </row>
    <row r="276" spans="1:35" s="1" customFormat="1" x14ac:dyDescent="0.25">
      <c r="A276" s="52"/>
      <c r="B276" s="78"/>
      <c r="K276" s="8"/>
    </row>
    <row r="277" spans="1:35" s="1" customFormat="1" x14ac:dyDescent="0.25">
      <c r="A277" s="52"/>
      <c r="B277" s="78"/>
    </row>
    <row r="278" spans="1:35" s="1" customFormat="1" x14ac:dyDescent="0.25">
      <c r="A278" s="52"/>
      <c r="B278" s="78"/>
    </row>
    <row r="279" spans="1:35" s="2" customFormat="1" x14ac:dyDescent="0.25">
      <c r="A279" s="52"/>
      <c r="B279" s="78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" customHeight="1" x14ac:dyDescent="0.25">
      <c r="A280" s="52"/>
      <c r="B280" s="78"/>
      <c r="C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x14ac:dyDescent="0.25">
      <c r="A281" s="52"/>
      <c r="B281" s="78"/>
      <c r="C281" s="1"/>
      <c r="I281" s="1"/>
      <c r="J281" s="1"/>
      <c r="K281" s="8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x14ac:dyDescent="0.25">
      <c r="A282" s="52"/>
      <c r="B282" s="78"/>
      <c r="C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x14ac:dyDescent="0.25">
      <c r="A283" s="52"/>
      <c r="B283" s="78"/>
      <c r="C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s="28" customFormat="1" ht="15.75" thickBot="1" x14ac:dyDescent="0.3">
      <c r="A284" s="52"/>
      <c r="B284" s="78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s="19" customFormat="1" ht="15" customHeight="1" x14ac:dyDescent="0.25">
      <c r="A285" s="52"/>
      <c r="B285" s="78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s="19" customFormat="1" x14ac:dyDescent="0.25">
      <c r="A286" s="52"/>
      <c r="B286" s="78"/>
      <c r="C286" s="49"/>
      <c r="D286" s="1"/>
      <c r="E286" s="1"/>
      <c r="F286" s="1"/>
      <c r="G286" s="1"/>
      <c r="H286" s="1"/>
      <c r="I286" s="1"/>
      <c r="J286" s="1"/>
      <c r="K286" s="8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s="19" customFormat="1" x14ac:dyDescent="0.25">
      <c r="A287" s="52"/>
      <c r="B287" s="78"/>
      <c r="C287" s="4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s="19" customFormat="1" x14ac:dyDescent="0.25">
      <c r="A288" s="52"/>
      <c r="B288" s="78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s="2" customFormat="1" x14ac:dyDescent="0.25">
      <c r="A289" s="52"/>
      <c r="B289" s="78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s="19" customFormat="1" ht="15" customHeight="1" x14ac:dyDescent="0.25">
      <c r="A290" s="52"/>
      <c r="B290" s="78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s="19" customFormat="1" x14ac:dyDescent="0.25">
      <c r="A291" s="52"/>
      <c r="B291" s="78"/>
      <c r="C291" s="1"/>
      <c r="D291" s="1"/>
      <c r="E291" s="1"/>
      <c r="F291" s="1"/>
      <c r="G291" s="1"/>
      <c r="H291" s="1"/>
      <c r="I291" s="1"/>
      <c r="J291" s="1"/>
      <c r="K291" s="8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s="19" customFormat="1" x14ac:dyDescent="0.25">
      <c r="A292" s="52"/>
      <c r="B292" s="78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s="19" customFormat="1" x14ac:dyDescent="0.25">
      <c r="A293" s="52"/>
      <c r="B293" s="78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s="2" customFormat="1" x14ac:dyDescent="0.25">
      <c r="A294" s="52"/>
      <c r="B294" s="78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s="19" customFormat="1" ht="15" customHeight="1" x14ac:dyDescent="0.25">
      <c r="A295" s="52"/>
      <c r="B295" s="78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s="19" customFormat="1" x14ac:dyDescent="0.25">
      <c r="A296" s="52"/>
      <c r="B296" s="78"/>
      <c r="C296" s="1"/>
      <c r="D296" s="7"/>
      <c r="E296" s="1"/>
      <c r="F296" s="1"/>
      <c r="G296" s="1"/>
      <c r="H296" s="1"/>
      <c r="I296" s="1"/>
      <c r="J296" s="1"/>
      <c r="K296" s="8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s="19" customFormat="1" x14ac:dyDescent="0.25">
      <c r="A297" s="52"/>
      <c r="B297" s="78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s="19" customFormat="1" x14ac:dyDescent="0.25">
      <c r="A298" s="52"/>
      <c r="B298" s="78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s="28" customFormat="1" ht="15.75" thickBot="1" x14ac:dyDescent="0.3">
      <c r="A299" s="52"/>
      <c r="B299" s="78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s="19" customFormat="1" ht="15" customHeight="1" x14ac:dyDescent="0.25">
      <c r="A300" s="52"/>
      <c r="B300" s="78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s="19" customFormat="1" x14ac:dyDescent="0.25">
      <c r="A301" s="52"/>
      <c r="B301" s="78"/>
      <c r="C301" s="1"/>
      <c r="D301" s="1"/>
      <c r="E301" s="1"/>
      <c r="F301" s="1"/>
      <c r="G301" s="1"/>
      <c r="H301" s="1"/>
      <c r="I301" s="1"/>
      <c r="J301" s="1"/>
      <c r="K301" s="8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s="19" customFormat="1" x14ac:dyDescent="0.25">
      <c r="A302" s="52"/>
      <c r="B302" s="78"/>
      <c r="C302" s="1"/>
      <c r="D302" s="3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s="19" customFormat="1" x14ac:dyDescent="0.25">
      <c r="A303" s="52"/>
      <c r="B303" s="78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s="2" customFormat="1" x14ac:dyDescent="0.25">
      <c r="A304" s="52"/>
      <c r="B304" s="78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s="26" customFormat="1" ht="15" customHeight="1" x14ac:dyDescent="0.25">
      <c r="A305" s="53"/>
      <c r="B305" s="78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</row>
    <row r="306" spans="1:35" s="26" customFormat="1" x14ac:dyDescent="0.25">
      <c r="A306" s="53"/>
      <c r="B306" s="78"/>
      <c r="C306" s="50"/>
      <c r="D306" s="32"/>
      <c r="E306" s="24"/>
      <c r="F306" s="24"/>
      <c r="G306" s="24"/>
      <c r="H306" s="24"/>
      <c r="I306" s="24"/>
      <c r="J306" s="24"/>
      <c r="K306" s="27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</row>
    <row r="307" spans="1:35" s="26" customFormat="1" x14ac:dyDescent="0.25">
      <c r="A307" s="53"/>
      <c r="B307" s="78"/>
      <c r="C307" s="50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</row>
    <row r="308" spans="1:35" s="26" customFormat="1" x14ac:dyDescent="0.25">
      <c r="A308" s="53"/>
      <c r="B308" s="78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</row>
    <row r="309" spans="1:35" s="25" customFormat="1" x14ac:dyDescent="0.25">
      <c r="A309" s="53"/>
      <c r="B309" s="78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</row>
    <row r="310" spans="1:35" s="19" customFormat="1" ht="15" customHeight="1" x14ac:dyDescent="0.25">
      <c r="A310" s="52"/>
      <c r="B310" s="78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s="19" customFormat="1" x14ac:dyDescent="0.25">
      <c r="A311" s="52"/>
      <c r="B311" s="78"/>
      <c r="C311" s="1"/>
      <c r="D311" s="7"/>
      <c r="E311" s="1"/>
      <c r="F311" s="1"/>
      <c r="G311" s="1"/>
      <c r="H311" s="1"/>
      <c r="I311" s="1"/>
      <c r="J311" s="1"/>
      <c r="K311" s="8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s="19" customFormat="1" x14ac:dyDescent="0.25">
      <c r="A312" s="52"/>
      <c r="B312" s="78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s="19" customFormat="1" x14ac:dyDescent="0.25">
      <c r="A313" s="52"/>
      <c r="B313" s="78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s="2" customFormat="1" x14ac:dyDescent="0.25">
      <c r="A314" s="52"/>
      <c r="B314" s="78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s="19" customFormat="1" ht="15" customHeight="1" x14ac:dyDescent="0.25">
      <c r="A315" s="52"/>
      <c r="B315" s="78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s="19" customFormat="1" x14ac:dyDescent="0.25">
      <c r="A316" s="52"/>
      <c r="B316" s="78"/>
      <c r="C316" s="1"/>
      <c r="D316" s="7"/>
      <c r="E316" s="1"/>
      <c r="F316" s="1"/>
      <c r="G316" s="1"/>
      <c r="H316" s="1"/>
      <c r="I316" s="1"/>
      <c r="J316" s="1"/>
      <c r="K316" s="8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s="19" customFormat="1" x14ac:dyDescent="0.25">
      <c r="A317" s="52"/>
      <c r="B317" s="78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s="19" customFormat="1" x14ac:dyDescent="0.25">
      <c r="A318" s="52"/>
      <c r="B318" s="78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s="2" customFormat="1" x14ac:dyDescent="0.25">
      <c r="A319" s="52"/>
      <c r="B319" s="78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x14ac:dyDescent="0.25">
      <c r="A320" s="51"/>
      <c r="B320" s="78"/>
      <c r="C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x14ac:dyDescent="0.25">
      <c r="A321" s="51"/>
      <c r="B321" s="78"/>
      <c r="C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x14ac:dyDescent="0.25">
      <c r="A322" s="51"/>
      <c r="B322" s="78"/>
      <c r="C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x14ac:dyDescent="0.25">
      <c r="A323" s="51"/>
      <c r="B323" s="78"/>
      <c r="C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x14ac:dyDescent="0.25">
      <c r="A324" s="51"/>
      <c r="B324" s="78"/>
      <c r="C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x14ac:dyDescent="0.25">
      <c r="A325" s="51"/>
      <c r="B325" s="78"/>
      <c r="C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x14ac:dyDescent="0.25">
      <c r="A326" s="51"/>
      <c r="B326" s="78"/>
      <c r="C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x14ac:dyDescent="0.25">
      <c r="A327" s="51"/>
      <c r="B327" s="78"/>
      <c r="C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x14ac:dyDescent="0.25">
      <c r="A328" s="51"/>
      <c r="B328" s="78"/>
      <c r="C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x14ac:dyDescent="0.25">
      <c r="A329" s="51"/>
      <c r="B329" s="78"/>
      <c r="C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x14ac:dyDescent="0.25">
      <c r="A330" s="51"/>
      <c r="B330" s="78"/>
      <c r="C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x14ac:dyDescent="0.25">
      <c r="A331" s="51"/>
      <c r="B331" s="78"/>
      <c r="C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x14ac:dyDescent="0.25">
      <c r="A332" s="51"/>
      <c r="B332" s="78"/>
      <c r="C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x14ac:dyDescent="0.25">
      <c r="A333" s="51"/>
      <c r="B333" s="78"/>
      <c r="C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x14ac:dyDescent="0.25">
      <c r="A334" s="51"/>
      <c r="B334" s="78"/>
      <c r="C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x14ac:dyDescent="0.25">
      <c r="A335" s="51"/>
      <c r="B335" s="78"/>
      <c r="C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x14ac:dyDescent="0.25">
      <c r="A336" s="51"/>
      <c r="B336" s="78"/>
      <c r="C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x14ac:dyDescent="0.25">
      <c r="A337" s="51"/>
      <c r="B337" s="78"/>
      <c r="C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x14ac:dyDescent="0.25">
      <c r="A338" s="51"/>
      <c r="B338" s="78"/>
      <c r="C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x14ac:dyDescent="0.25">
      <c r="A339" s="51"/>
      <c r="B339" s="78"/>
      <c r="C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x14ac:dyDescent="0.25">
      <c r="A340" s="51"/>
      <c r="B340" s="78"/>
      <c r="C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x14ac:dyDescent="0.25">
      <c r="A341" s="51"/>
      <c r="B341" s="78"/>
      <c r="C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x14ac:dyDescent="0.25">
      <c r="A342" s="51"/>
      <c r="B342" s="78"/>
      <c r="C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x14ac:dyDescent="0.25">
      <c r="A343" s="51"/>
      <c r="B343" s="78"/>
      <c r="C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x14ac:dyDescent="0.25">
      <c r="A344" s="51"/>
      <c r="B344" s="78"/>
      <c r="C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x14ac:dyDescent="0.25">
      <c r="A345" s="51"/>
      <c r="B345" s="78"/>
      <c r="C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x14ac:dyDescent="0.25">
      <c r="A346" s="51"/>
      <c r="B346" s="78"/>
      <c r="C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x14ac:dyDescent="0.25">
      <c r="A347" s="51"/>
      <c r="B347" s="78"/>
      <c r="C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x14ac:dyDescent="0.25">
      <c r="A348" s="51"/>
      <c r="B348" s="78"/>
      <c r="C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x14ac:dyDescent="0.25">
      <c r="A349" s="51"/>
      <c r="B349" s="78"/>
      <c r="C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x14ac:dyDescent="0.25">
      <c r="A350" s="51"/>
      <c r="B350" s="78"/>
      <c r="C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x14ac:dyDescent="0.25">
      <c r="A351" s="51"/>
      <c r="B351" s="78"/>
      <c r="C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x14ac:dyDescent="0.25">
      <c r="A352" s="51"/>
      <c r="B352" s="78"/>
      <c r="C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x14ac:dyDescent="0.25">
      <c r="A353" s="51"/>
      <c r="B353" s="78"/>
      <c r="C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x14ac:dyDescent="0.25">
      <c r="A354" s="51"/>
      <c r="B354" s="78"/>
      <c r="C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x14ac:dyDescent="0.25">
      <c r="A355" s="51"/>
      <c r="B355" s="78"/>
      <c r="C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x14ac:dyDescent="0.25">
      <c r="A356" s="51"/>
      <c r="B356" s="78"/>
      <c r="C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x14ac:dyDescent="0.25">
      <c r="A357" s="51"/>
      <c r="B357" s="78"/>
      <c r="C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x14ac:dyDescent="0.25">
      <c r="A358" s="51"/>
      <c r="B358" s="78"/>
      <c r="C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x14ac:dyDescent="0.25">
      <c r="A359" s="51"/>
      <c r="B359" s="78"/>
      <c r="C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x14ac:dyDescent="0.25">
      <c r="A360" s="51"/>
      <c r="B360" s="78"/>
      <c r="C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x14ac:dyDescent="0.25">
      <c r="A361" s="51"/>
      <c r="B361" s="78"/>
      <c r="C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x14ac:dyDescent="0.25">
      <c r="A362" s="51"/>
      <c r="B362" s="78"/>
      <c r="C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x14ac:dyDescent="0.25">
      <c r="A363" s="51"/>
      <c r="B363" s="78"/>
      <c r="C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x14ac:dyDescent="0.25">
      <c r="A364" s="51"/>
      <c r="B364" s="78"/>
      <c r="C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x14ac:dyDescent="0.25">
      <c r="B365" s="78"/>
      <c r="C365" s="1"/>
      <c r="I365" s="1"/>
      <c r="J365" s="1"/>
    </row>
    <row r="366" spans="1:35" x14ac:dyDescent="0.25">
      <c r="B366" s="78"/>
      <c r="C366" s="1"/>
      <c r="I366" s="1"/>
      <c r="J366" s="1"/>
    </row>
    <row r="367" spans="1:35" x14ac:dyDescent="0.25">
      <c r="B367" s="78"/>
      <c r="C367" s="1"/>
      <c r="I367" s="1"/>
      <c r="J367" s="1"/>
    </row>
    <row r="368" spans="1:35" x14ac:dyDescent="0.25">
      <c r="B368" s="78"/>
      <c r="C368" s="1"/>
      <c r="I368" s="1"/>
      <c r="J368" s="1"/>
    </row>
    <row r="369" spans="2:10" x14ac:dyDescent="0.25">
      <c r="B369" s="78"/>
      <c r="C369" s="1"/>
      <c r="I369" s="1"/>
      <c r="J369" s="1"/>
    </row>
    <row r="370" spans="2:10" x14ac:dyDescent="0.25">
      <c r="B370" s="78"/>
      <c r="C370" s="1"/>
      <c r="I370" s="1"/>
      <c r="J370" s="1"/>
    </row>
    <row r="371" spans="2:10" x14ac:dyDescent="0.25">
      <c r="B371" s="78"/>
      <c r="C371" s="1"/>
      <c r="I371" s="1"/>
      <c r="J371" s="1"/>
    </row>
    <row r="372" spans="2:10" x14ac:dyDescent="0.25">
      <c r="B372" s="78"/>
      <c r="C372" s="1"/>
      <c r="I372" s="1"/>
      <c r="J372" s="1"/>
    </row>
    <row r="373" spans="2:10" x14ac:dyDescent="0.25">
      <c r="B373" s="78"/>
      <c r="C373" s="1"/>
      <c r="I373" s="1"/>
      <c r="J373" s="1"/>
    </row>
    <row r="374" spans="2:10" x14ac:dyDescent="0.25">
      <c r="B374" s="78"/>
      <c r="C374" s="1"/>
      <c r="I374" s="1"/>
      <c r="J374" s="1"/>
    </row>
    <row r="375" spans="2:10" x14ac:dyDescent="0.25">
      <c r="B375" s="78"/>
      <c r="C375" s="1"/>
      <c r="I375" s="1"/>
      <c r="J375" s="1"/>
    </row>
    <row r="376" spans="2:10" x14ac:dyDescent="0.25">
      <c r="B376" s="78"/>
      <c r="C376" s="1"/>
      <c r="I376" s="1"/>
      <c r="J376" s="1"/>
    </row>
    <row r="377" spans="2:10" x14ac:dyDescent="0.25">
      <c r="B377" s="78"/>
      <c r="C377" s="1"/>
      <c r="I377" s="1"/>
      <c r="J377" s="1"/>
    </row>
    <row r="378" spans="2:10" x14ac:dyDescent="0.25">
      <c r="B378" s="78"/>
      <c r="C378" s="1"/>
      <c r="I378" s="1"/>
      <c r="J378" s="1"/>
    </row>
    <row r="379" spans="2:10" x14ac:dyDescent="0.25">
      <c r="B379" s="78"/>
      <c r="C379" s="1"/>
      <c r="I379" s="1"/>
      <c r="J379" s="1"/>
    </row>
    <row r="380" spans="2:10" x14ac:dyDescent="0.25">
      <c r="B380" s="78"/>
      <c r="C380" s="1"/>
      <c r="I380" s="1"/>
      <c r="J380" s="1"/>
    </row>
    <row r="381" spans="2:10" x14ac:dyDescent="0.25">
      <c r="B381" s="78"/>
      <c r="C381" s="1"/>
      <c r="I381" s="1"/>
      <c r="J381" s="1"/>
    </row>
    <row r="382" spans="2:10" x14ac:dyDescent="0.25">
      <c r="B382" s="78"/>
      <c r="C382" s="1"/>
      <c r="I382" s="1"/>
      <c r="J382" s="1"/>
    </row>
    <row r="383" spans="2:10" x14ac:dyDescent="0.25">
      <c r="B383" s="78"/>
      <c r="C383" s="1"/>
      <c r="I383" s="1"/>
      <c r="J383" s="1"/>
    </row>
    <row r="384" spans="2:10" x14ac:dyDescent="0.25">
      <c r="B384" s="78"/>
      <c r="C384" s="1"/>
      <c r="I384" s="1"/>
      <c r="J384" s="1"/>
    </row>
    <row r="385" spans="2:10" x14ac:dyDescent="0.25">
      <c r="B385" s="78"/>
      <c r="C385" s="1"/>
      <c r="I385" s="1"/>
      <c r="J385" s="1"/>
    </row>
    <row r="386" spans="2:10" x14ac:dyDescent="0.25">
      <c r="B386" s="78"/>
      <c r="C386" s="1"/>
      <c r="I386" s="1"/>
      <c r="J386" s="1"/>
    </row>
    <row r="387" spans="2:10" x14ac:dyDescent="0.25">
      <c r="B387" s="78"/>
      <c r="C387" s="1"/>
      <c r="I387" s="1"/>
      <c r="J387" s="1"/>
    </row>
    <row r="388" spans="2:10" x14ac:dyDescent="0.25">
      <c r="B388" s="78"/>
      <c r="C388" s="1"/>
      <c r="I388" s="1"/>
      <c r="J388" s="1"/>
    </row>
    <row r="389" spans="2:10" x14ac:dyDescent="0.25">
      <c r="B389" s="78"/>
      <c r="C389" s="1"/>
      <c r="I389" s="1"/>
      <c r="J389" s="1"/>
    </row>
    <row r="390" spans="2:10" x14ac:dyDescent="0.25">
      <c r="B390" s="78"/>
      <c r="C390" s="1"/>
      <c r="I390" s="1"/>
      <c r="J390" s="1"/>
    </row>
    <row r="391" spans="2:10" x14ac:dyDescent="0.25">
      <c r="B391" s="78"/>
      <c r="C391" s="1"/>
      <c r="I391" s="1"/>
      <c r="J391" s="1"/>
    </row>
    <row r="392" spans="2:10" x14ac:dyDescent="0.25">
      <c r="B392" s="78"/>
      <c r="C392" s="1"/>
      <c r="I392" s="1"/>
      <c r="J392" s="1"/>
    </row>
    <row r="393" spans="2:10" x14ac:dyDescent="0.25">
      <c r="B393" s="78"/>
      <c r="C393" s="1"/>
      <c r="I393" s="1"/>
      <c r="J393" s="1"/>
    </row>
    <row r="394" spans="2:10" x14ac:dyDescent="0.25">
      <c r="B394" s="78"/>
      <c r="C394" s="1"/>
      <c r="I394" s="1"/>
      <c r="J394" s="1"/>
    </row>
    <row r="395" spans="2:10" x14ac:dyDescent="0.25">
      <c r="B395" s="78"/>
      <c r="C395" s="1"/>
      <c r="I395" s="1"/>
      <c r="J395" s="1"/>
    </row>
    <row r="396" spans="2:10" x14ac:dyDescent="0.25">
      <c r="B396" s="78"/>
      <c r="C396" s="1"/>
      <c r="I396" s="1"/>
      <c r="J396" s="1"/>
    </row>
    <row r="397" spans="2:10" x14ac:dyDescent="0.25">
      <c r="B397" s="78"/>
      <c r="C397" s="1"/>
      <c r="I397" s="1"/>
      <c r="J397" s="1"/>
    </row>
    <row r="398" spans="2:10" x14ac:dyDescent="0.25">
      <c r="B398" s="78"/>
      <c r="C398" s="1"/>
      <c r="I398" s="1"/>
      <c r="J398" s="1"/>
    </row>
    <row r="399" spans="2:10" x14ac:dyDescent="0.25">
      <c r="B399" s="78"/>
      <c r="C399" s="1"/>
      <c r="I399" s="1"/>
      <c r="J399" s="1"/>
    </row>
    <row r="400" spans="2:10" x14ac:dyDescent="0.25">
      <c r="B400" s="78"/>
      <c r="C400" s="1"/>
      <c r="I400" s="1"/>
      <c r="J400" s="1"/>
    </row>
    <row r="401" spans="2:10" x14ac:dyDescent="0.25">
      <c r="B401" s="78"/>
      <c r="C401" s="1"/>
      <c r="I401" s="1"/>
      <c r="J401" s="1"/>
    </row>
    <row r="402" spans="2:10" x14ac:dyDescent="0.25">
      <c r="B402" s="78"/>
      <c r="C402" s="1"/>
      <c r="I402" s="1"/>
      <c r="J402" s="1"/>
    </row>
    <row r="403" spans="2:10" x14ac:dyDescent="0.25">
      <c r="B403" s="78"/>
      <c r="C403" s="1"/>
      <c r="I403" s="1"/>
      <c r="J403" s="1"/>
    </row>
    <row r="404" spans="2:10" x14ac:dyDescent="0.25">
      <c r="B404" s="78"/>
      <c r="C404" s="1"/>
      <c r="I404" s="1"/>
      <c r="J404" s="1"/>
    </row>
    <row r="405" spans="2:10" x14ac:dyDescent="0.25">
      <c r="B405" s="78"/>
      <c r="C405" s="1"/>
      <c r="I405" s="1"/>
      <c r="J405" s="1"/>
    </row>
    <row r="406" spans="2:10" x14ac:dyDescent="0.25">
      <c r="B406" s="78"/>
      <c r="C406" s="1"/>
      <c r="I406" s="1"/>
      <c r="J406" s="1"/>
    </row>
    <row r="407" spans="2:10" x14ac:dyDescent="0.25">
      <c r="B407" s="78"/>
      <c r="C407" s="1"/>
      <c r="I407" s="1"/>
      <c r="J407" s="1"/>
    </row>
    <row r="408" spans="2:10" x14ac:dyDescent="0.25">
      <c r="B408" s="78"/>
      <c r="C408" s="1"/>
      <c r="I408" s="1"/>
      <c r="J408" s="1"/>
    </row>
    <row r="409" spans="2:10" x14ac:dyDescent="0.25">
      <c r="B409" s="78"/>
      <c r="C409" s="1"/>
      <c r="I409" s="1"/>
      <c r="J409" s="1"/>
    </row>
    <row r="410" spans="2:10" x14ac:dyDescent="0.25">
      <c r="B410" s="78"/>
      <c r="C410" s="1"/>
      <c r="I410" s="1"/>
      <c r="J410" s="1"/>
    </row>
    <row r="411" spans="2:10" x14ac:dyDescent="0.25">
      <c r="B411" s="78"/>
      <c r="C411" s="1"/>
      <c r="I411" s="1"/>
      <c r="J411" s="1"/>
    </row>
    <row r="412" spans="2:10" x14ac:dyDescent="0.25">
      <c r="B412" s="78"/>
      <c r="C412" s="1"/>
      <c r="I412" s="1"/>
      <c r="J412" s="1"/>
    </row>
    <row r="413" spans="2:10" x14ac:dyDescent="0.25">
      <c r="B413" s="78"/>
      <c r="C413" s="1"/>
      <c r="I413" s="1"/>
      <c r="J413" s="1"/>
    </row>
    <row r="414" spans="2:10" x14ac:dyDescent="0.25">
      <c r="B414" s="78"/>
      <c r="C414" s="1"/>
      <c r="I414" s="1"/>
      <c r="J414" s="1"/>
    </row>
    <row r="415" spans="2:10" x14ac:dyDescent="0.25">
      <c r="B415" s="78"/>
      <c r="C415" s="1"/>
      <c r="I415" s="1"/>
      <c r="J415" s="1"/>
    </row>
    <row r="416" spans="2:10" x14ac:dyDescent="0.25">
      <c r="B416" s="78"/>
      <c r="C416" s="1"/>
      <c r="I416" s="1"/>
      <c r="J416" s="1"/>
    </row>
    <row r="417" spans="2:11" x14ac:dyDescent="0.25">
      <c r="B417" s="78"/>
      <c r="C417" s="1"/>
      <c r="I417" s="1"/>
      <c r="J417" s="1"/>
    </row>
    <row r="418" spans="2:11" x14ac:dyDescent="0.25">
      <c r="B418" s="78"/>
      <c r="C418" s="1"/>
      <c r="I418" s="1"/>
      <c r="J418" s="1"/>
      <c r="K418" s="1"/>
    </row>
    <row r="419" spans="2:11" x14ac:dyDescent="0.25">
      <c r="B419" s="78"/>
      <c r="C419" s="1"/>
      <c r="I419" s="1"/>
      <c r="J419" s="1"/>
      <c r="K419" s="1"/>
    </row>
    <row r="420" spans="2:11" x14ac:dyDescent="0.25">
      <c r="B420" s="78"/>
      <c r="C420" s="1"/>
      <c r="I420" s="1"/>
      <c r="J420" s="1"/>
      <c r="K420" s="1"/>
    </row>
    <row r="421" spans="2:11" x14ac:dyDescent="0.25">
      <c r="B421" s="78"/>
      <c r="C421" s="1"/>
      <c r="I421" s="1"/>
      <c r="J421" s="1"/>
      <c r="K421" s="1"/>
    </row>
    <row r="422" spans="2:11" x14ac:dyDescent="0.25">
      <c r="B422" s="78"/>
      <c r="C422" s="1"/>
      <c r="I422" s="1"/>
      <c r="J422" s="1"/>
      <c r="K422" s="1"/>
    </row>
  </sheetData>
  <mergeCells count="33">
    <mergeCell ref="A1:B1"/>
    <mergeCell ref="C1:F1"/>
    <mergeCell ref="A116:A127"/>
    <mergeCell ref="A2:A6"/>
    <mergeCell ref="A17:A29"/>
    <mergeCell ref="A50:A54"/>
    <mergeCell ref="A45:A49"/>
    <mergeCell ref="A40:A44"/>
    <mergeCell ref="A35:A39"/>
    <mergeCell ref="A30:A34"/>
    <mergeCell ref="A55:A60"/>
    <mergeCell ref="A61:A65"/>
    <mergeCell ref="A66:A79"/>
    <mergeCell ref="A80:A110"/>
    <mergeCell ref="A111:A115"/>
    <mergeCell ref="A7:A11"/>
    <mergeCell ref="A172:A182"/>
    <mergeCell ref="A204:A208"/>
    <mergeCell ref="A12:A16"/>
    <mergeCell ref="A183:A187"/>
    <mergeCell ref="A188:A193"/>
    <mergeCell ref="A194:A198"/>
    <mergeCell ref="A199:A203"/>
    <mergeCell ref="A128:A139"/>
    <mergeCell ref="A140:A150"/>
    <mergeCell ref="A151:A161"/>
    <mergeCell ref="A162:A166"/>
    <mergeCell ref="A167:A171"/>
    <mergeCell ref="A209:A213"/>
    <mergeCell ref="A214:A218"/>
    <mergeCell ref="A219:A223"/>
    <mergeCell ref="A224:A228"/>
    <mergeCell ref="A229:A23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Dominykas Šlikas</dc:creator>
  <cp:lastModifiedBy>Mantas Gabulas</cp:lastModifiedBy>
  <dcterms:created xsi:type="dcterms:W3CDTF">2016-11-15T17:17:03Z</dcterms:created>
  <dcterms:modified xsi:type="dcterms:W3CDTF">2022-09-28T12:28:27Z</dcterms:modified>
</cp:coreProperties>
</file>